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Люксформ\Мацюк\Прайс+ бланк\01,09,2024\"/>
    </mc:Choice>
  </mc:AlternateContent>
  <xr:revisionPtr revIDLastSave="0" documentId="13_ncr:1_{8BEE27E3-9EFD-40B1-A050-26F18A4E6802}" xr6:coauthVersionLast="47" xr6:coauthVersionMax="47" xr10:uidLastSave="{00000000-0000-0000-0000-000000000000}"/>
  <workbookProtection workbookAlgorithmName="SHA-512" workbookHashValue="aMQxFeFoR8edstTtNovh0mYAg1SkVPB81XILO8i5x7rEoZ7VrE+/OGop6Ir6r/r0AX1ABGvb4ZLQBBXAai7nOg==" workbookSaltValue="xhz5ZhtAeDVAmmKV2577pw==" workbookSpinCount="100000" lockStructure="1"/>
  <bookViews>
    <workbookView xWindow="-108" yWindow="-108" windowWidth="23256" windowHeight="12576" tabRatio="500" xr2:uid="{00000000-000D-0000-FFFF-FFFF00000000}"/>
  </bookViews>
  <sheets>
    <sheet name="Ввід" sheetId="1" r:id="rId1"/>
    <sheet name="Стандартні отвори" sheetId="2" r:id="rId2"/>
    <sheet name="Ручки профільні" sheetId="3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  <externalReference r:id="rId15"/>
  </externalReferences>
  <definedNames>
    <definedName name="_xlnm._FilterDatabase" localSheetId="0" hidden="1">Ввід!$A$32:$N$147</definedName>
    <definedName name="_xlnm._FilterDatabase" localSheetId="5" hidden="1">соответствие!$B$2:$AV$150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Декори!$A$1:$B$125</definedName>
    <definedName name="_xlnm.Print_Area" localSheetId="11">'Типи крайкування'!$A$1:$K$64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9" i="6" l="1"/>
  <c r="S148" i="6"/>
  <c r="N149" i="6"/>
  <c r="N148" i="6"/>
  <c r="O18" i="1"/>
  <c r="O20" i="1" s="1"/>
  <c r="F90" i="13"/>
  <c r="F91" i="13"/>
  <c r="F92" i="13"/>
  <c r="F93" i="13"/>
  <c r="F94" i="13"/>
  <c r="F95" i="13"/>
  <c r="F96" i="13"/>
  <c r="F97" i="13"/>
  <c r="F98" i="13"/>
  <c r="F99" i="13"/>
  <c r="AS149" i="6"/>
  <c r="N146" i="6"/>
  <c r="AS146" i="6" s="1"/>
  <c r="N145" i="6"/>
  <c r="N147" i="6"/>
  <c r="AS147" i="6" s="1"/>
  <c r="AS148" i="6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T21" i="1" l="1"/>
  <c r="BG105" i="6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00" i="13"/>
  <c r="F101" i="13"/>
  <c r="F102" i="13"/>
  <c r="F103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AX148" i="6"/>
  <c r="AX149" i="6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0" i="6"/>
  <c r="AS130" i="6" s="1"/>
  <c r="N131" i="6"/>
  <c r="AS131" i="6" s="1"/>
  <c r="N132" i="6"/>
  <c r="AS132" i="6" s="1"/>
  <c r="N133" i="6"/>
  <c r="AS133" i="6" s="1"/>
  <c r="N134" i="6"/>
  <c r="AS134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AS145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45" i="13"/>
  <c r="D145" i="13"/>
  <c r="F144" i="13"/>
  <c r="D144" i="13"/>
  <c r="F143" i="13"/>
  <c r="D143" i="13"/>
  <c r="F142" i="13"/>
  <c r="D142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53" i="13" l="1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146" i="13"/>
  <c r="D146" i="13"/>
  <c r="F141" i="13"/>
  <c r="D141" i="13"/>
  <c r="F140" i="13"/>
  <c r="D140" i="13"/>
  <c r="F139" i="13"/>
  <c r="D139" i="13"/>
  <c r="F138" i="13"/>
  <c r="D138" i="13"/>
  <c r="F137" i="13"/>
  <c r="D137" i="13"/>
  <c r="F136" i="13"/>
  <c r="D136" i="13"/>
  <c r="F135" i="13"/>
  <c r="D135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50" i="6"/>
  <c r="AY150" i="6"/>
  <c r="Z150" i="6"/>
  <c r="Y150" i="6"/>
  <c r="X150" i="6"/>
  <c r="W150" i="6"/>
  <c r="V150" i="6"/>
  <c r="BA150" i="6" s="1"/>
  <c r="U150" i="6"/>
  <c r="AZ150" i="6" s="1"/>
  <c r="S150" i="6"/>
  <c r="AX150" i="6" s="1"/>
  <c r="Q150" i="6"/>
  <c r="AV150" i="6" s="1"/>
  <c r="P150" i="6"/>
  <c r="AU150" i="6" s="1"/>
  <c r="O150" i="6"/>
  <c r="AT150" i="6" s="1"/>
  <c r="N150" i="6"/>
  <c r="AS150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193" i="4"/>
  <c r="C192" i="4"/>
  <c r="C191" i="4"/>
  <c r="C190" i="4"/>
  <c r="C189" i="4"/>
  <c r="C188" i="4"/>
  <c r="C187" i="4"/>
  <c r="C186" i="4"/>
  <c r="C185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P18" i="1"/>
  <c r="G18" i="1"/>
  <c r="H18" i="1" l="1"/>
  <c r="M145" i="1"/>
  <c r="M146" i="1" s="1"/>
</calcChain>
</file>

<file path=xl/sharedStrings.xml><?xml version="1.0" encoding="utf-8"?>
<sst xmlns="http://schemas.openxmlformats.org/spreadsheetml/2006/main" count="4651" uniqueCount="1447">
  <si>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</si>
  <si>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</si>
  <si>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</si>
  <si>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</si>
  <si>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</si>
  <si>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</si>
  <si>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</si>
  <si>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</si>
  <si>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</si>
  <si>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</si>
  <si>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</si>
  <si>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</si>
  <si>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</si>
  <si>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</si>
  <si>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</si>
  <si>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</si>
  <si>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</si>
  <si>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</si>
  <si>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</si>
  <si>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</si>
  <si>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</si>
  <si>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</si>
  <si>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</si>
  <si>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</si>
  <si>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</si>
  <si>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</si>
  <si>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</si>
  <si>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</si>
  <si>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</si>
  <si>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</si>
  <si>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</si>
  <si>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</si>
  <si>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</si>
  <si>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</si>
  <si>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Висота,
мм
(по структурі)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</si>
  <si>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</si>
  <si>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</si>
  <si>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</si>
  <si>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</si>
  <si>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</si>
  <si>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</si>
  <si>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</si>
  <si>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</si>
  <si>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</si>
  <si>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</si>
  <si>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</si>
  <si>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</si>
  <si>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</si>
  <si>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</si>
  <si>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</si>
  <si>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</si>
  <si>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</si>
  <si>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</si>
  <si>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</si>
  <si>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</si>
  <si>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</si>
  <si>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</si>
  <si>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</si>
  <si>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</si>
  <si>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</si>
  <si>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</si>
  <si>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</si>
  <si>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</si>
  <si>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</si>
  <si>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</si>
  <si>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</si>
  <si>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</si>
  <si>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</si>
  <si>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</si>
  <si>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</si>
  <si>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</si>
  <si>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</si>
  <si>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</si>
  <si>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</si>
  <si>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</si>
  <si>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</si>
  <si>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</si>
  <si>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</si>
  <si>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</si>
  <si>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</si>
  <si>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</si>
  <si>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</si>
  <si>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</si>
  <si>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</si>
  <si>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</si>
  <si>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</si>
  <si>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</si>
  <si>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</si>
  <si>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</si>
  <si>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</si>
  <si>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</si>
  <si>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</si>
  <si>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</si>
  <si>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</si>
  <si>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</si>
  <si>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</si>
  <si>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</si>
  <si>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</si>
  <si>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</si>
  <si>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</si>
  <si>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</si>
  <si>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</si>
  <si>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</si>
  <si>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</si>
  <si>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</si>
  <si>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</si>
  <si>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</si>
  <si>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</si>
  <si>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</si>
  <si>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</si>
  <si>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</si>
  <si>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</si>
  <si>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</si>
  <si>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</si>
  <si>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</si>
  <si>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</si>
  <si>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</si>
  <si>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</si>
  <si>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</si>
  <si>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</si>
  <si>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</si>
  <si>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</si>
  <si>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</si>
  <si>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</si>
  <si>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</si>
  <si>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</si>
  <si>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</si>
  <si>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</si>
  <si>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</si>
  <si>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</si>
  <si>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</si>
  <si>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</si>
  <si>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</si>
  <si>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</si>
  <si>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</si>
  <si>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</si>
  <si>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</si>
  <si>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</si>
  <si>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</si>
  <si>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</si>
  <si>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</si>
  <si>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</si>
  <si>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</si>
  <si>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</si>
  <si>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</si>
  <si>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</si>
  <si>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</si>
  <si>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</si>
  <si>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</si>
  <si>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</si>
  <si>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</si>
  <si>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</si>
  <si>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</si>
  <si>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</si>
  <si>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</si>
  <si>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</si>
  <si>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</si>
  <si>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</si>
  <si>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</si>
  <si>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</si>
  <si>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</si>
  <si>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</si>
  <si>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</si>
  <si>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</si>
  <si>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</si>
  <si>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</si>
  <si>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</si>
  <si>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</si>
  <si>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</si>
  <si>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</si>
  <si>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</si>
  <si>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</si>
  <si>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</si>
  <si>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</si>
  <si>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</si>
  <si>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</si>
  <si>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</si>
  <si>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</si>
  <si>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</si>
  <si>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</si>
  <si>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</si>
  <si>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</si>
  <si>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</si>
  <si>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</si>
  <si>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</si>
  <si>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</si>
  <si>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</si>
  <si>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</si>
  <si>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</si>
  <si>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</si>
  <si>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</si>
  <si>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</si>
  <si>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</si>
  <si>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</si>
  <si>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</si>
  <si>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</si>
  <si>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</si>
  <si>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</si>
  <si>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</si>
  <si>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</si>
  <si>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</si>
  <si>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</si>
  <si>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</si>
  <si>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</si>
  <si>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</si>
  <si>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</si>
  <si>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</si>
  <si>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</si>
  <si>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</si>
  <si>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</si>
  <si>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</si>
  <si>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</si>
  <si>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</si>
  <si>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</si>
  <si>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</si>
  <si>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</si>
  <si>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</si>
  <si>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</si>
  <si>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</si>
  <si>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</si>
  <si>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</si>
  <si>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</si>
  <si>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</si>
  <si>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</si>
  <si>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</si>
  <si>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</si>
  <si>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</si>
  <si>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</si>
  <si>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</si>
  <si>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</si>
  <si>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</si>
  <si>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</si>
  <si>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</si>
  <si>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</si>
  <si>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</si>
  <si>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</si>
  <si>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</si>
  <si>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</si>
  <si>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</si>
  <si>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</si>
  <si>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</si>
  <si>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</si>
  <si>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</si>
  <si>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</si>
  <si>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</si>
  <si>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</si>
  <si>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</si>
  <si>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</si>
  <si>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</si>
  <si>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</si>
  <si>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</si>
  <si>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</si>
  <si>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</si>
  <si>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</si>
  <si>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</si>
  <si>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</si>
  <si>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</si>
  <si>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</si>
  <si>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</si>
  <si>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</si>
  <si>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</si>
  <si>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</si>
  <si>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</si>
  <si>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</si>
  <si>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</si>
  <si>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</si>
  <si>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</si>
  <si>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</si>
  <si>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</si>
  <si>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</si>
  <si>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</si>
  <si>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</si>
  <si>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</si>
  <si>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</si>
  <si>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</si>
  <si>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</si>
  <si>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</si>
  <si>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</si>
  <si>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</si>
  <si>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</si>
  <si>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</si>
  <si>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</si>
  <si>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</si>
  <si>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</si>
  <si>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</si>
  <si>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</si>
  <si>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</si>
  <si>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</si>
  <si>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</si>
  <si>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</si>
  <si>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</si>
  <si>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</si>
  <si>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</si>
  <si>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</si>
  <si>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</si>
  <si>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</si>
  <si>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</si>
  <si>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</si>
  <si>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</si>
  <si>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</si>
  <si>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</si>
  <si>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</si>
  <si>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</si>
  <si>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</si>
  <si>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</si>
  <si>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</si>
  <si>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</si>
  <si>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</si>
  <si>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</si>
  <si>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</si>
  <si>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</si>
  <si>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</si>
  <si>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</si>
  <si>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</si>
  <si>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</si>
  <si>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</si>
  <si>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</si>
  <si>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</si>
  <si>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</si>
  <si>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</si>
  <si>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</si>
  <si>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</si>
  <si>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</si>
  <si>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</si>
  <si>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</si>
  <si>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</si>
  <si>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</si>
  <si>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</si>
  <si>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</si>
  <si>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</si>
  <si>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</si>
  <si>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</si>
  <si>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</si>
  <si>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</si>
  <si>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</si>
  <si>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</si>
  <si>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</si>
  <si>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</si>
  <si>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</si>
  <si>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</si>
  <si>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</si>
  <si>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</si>
  <si>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</si>
  <si>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</si>
  <si>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</si>
  <si>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</si>
  <si>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</si>
  <si>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</si>
  <si>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</si>
  <si>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</si>
  <si>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</si>
  <si>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</si>
  <si>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</si>
  <si>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</si>
  <si>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</si>
  <si>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</si>
  <si>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</si>
  <si>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</si>
  <si>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</si>
  <si>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</si>
  <si>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</si>
  <si>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</si>
  <si>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</si>
  <si>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</si>
  <si>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</si>
  <si>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</si>
  <si>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</si>
  <si>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</si>
  <si>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</si>
  <si>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</si>
  <si>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</si>
  <si>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</si>
  <si>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</si>
  <si>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</si>
  <si>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</si>
  <si>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</si>
  <si>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</si>
  <si>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</si>
  <si>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</si>
  <si>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</si>
  <si>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</si>
  <si>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</si>
  <si>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</si>
  <si>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</si>
  <si>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</si>
  <si>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</si>
  <si>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</si>
  <si>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</si>
  <si>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</si>
  <si>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</si>
  <si>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</si>
  <si>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</si>
  <si>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</si>
  <si>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</si>
  <si>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</si>
  <si>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</si>
  <si>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</si>
  <si>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</si>
  <si>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</si>
  <si>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</si>
  <si>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</si>
  <si>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</si>
  <si>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</si>
  <si>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</si>
  <si>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</si>
  <si>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</si>
  <si>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</si>
  <si>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</si>
  <si>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</si>
  <si>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</si>
  <si>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</si>
  <si>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</si>
  <si>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</si>
  <si>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</si>
  <si>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</si>
  <si>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</si>
  <si>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</si>
  <si>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</si>
  <si>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</si>
  <si>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</si>
  <si>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</si>
  <si>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</si>
  <si>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</si>
  <si>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</si>
  <si>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</si>
  <si>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</si>
  <si>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</si>
  <si>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</si>
  <si>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</si>
  <si>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</si>
  <si>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</si>
  <si>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</si>
  <si>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</si>
  <si>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</si>
  <si>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</si>
  <si>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</si>
  <si>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</si>
  <si>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</si>
  <si>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</si>
  <si>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</si>
  <si>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</si>
  <si>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</si>
  <si>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</si>
  <si>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</si>
  <si>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</si>
  <si>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</si>
  <si>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</si>
  <si>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</si>
  <si>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</si>
  <si>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</si>
  <si>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</si>
  <si>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</si>
  <si>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</si>
  <si>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</si>
  <si>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</si>
  <si>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</si>
  <si>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</si>
  <si>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</si>
  <si>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</si>
  <si>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</si>
  <si>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</si>
  <si>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</si>
  <si>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</si>
  <si>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</si>
  <si>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</si>
  <si>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</si>
  <si>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</si>
  <si>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</si>
  <si>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</si>
  <si>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</si>
  <si>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</si>
  <si>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</si>
  <si>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</si>
  <si>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</si>
  <si>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</si>
  <si>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</si>
  <si>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</si>
  <si>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</si>
  <si>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</si>
  <si>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</si>
  <si>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</si>
  <si>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</si>
  <si>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</si>
  <si>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</si>
  <si>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</si>
  <si>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</si>
  <si>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</si>
  <si>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</si>
  <si>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</si>
  <si>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</si>
  <si>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</si>
  <si>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</si>
  <si>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</si>
  <si>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</si>
  <si>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</si>
  <si>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</si>
  <si>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</si>
  <si>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</si>
  <si>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</si>
  <si>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</si>
  <si>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</si>
  <si>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</si>
  <si>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</si>
  <si>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</si>
  <si>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</si>
  <si>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</si>
  <si>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</si>
  <si>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</si>
  <si>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</si>
  <si>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</si>
  <si>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</si>
  <si>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</si>
  <si>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</si>
  <si>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</si>
  <si>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</si>
  <si>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</si>
  <si>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</si>
  <si>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</si>
  <si>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</si>
  <si>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</si>
  <si>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</si>
  <si>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</si>
  <si>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</si>
  <si>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</si>
  <si>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</si>
  <si>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</si>
  <si>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</si>
  <si>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</si>
  <si>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</si>
  <si>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</si>
  <si>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</si>
  <si>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</si>
  <si>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</si>
  <si>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</si>
  <si>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</si>
  <si>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</si>
  <si>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</si>
  <si>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</si>
  <si>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</si>
  <si>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</si>
  <si>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</si>
  <si>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</si>
  <si>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</si>
  <si>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</si>
  <si>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</si>
  <si>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</si>
  <si>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</si>
  <si>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</si>
  <si>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</si>
  <si>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</si>
  <si>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</si>
  <si>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</si>
  <si>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</si>
  <si>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</si>
  <si>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</si>
  <si>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</si>
  <si>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</si>
  <si>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</si>
  <si>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</si>
  <si>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</si>
  <si>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</si>
  <si>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</si>
  <si>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</si>
  <si>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</si>
  <si>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</si>
  <si>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</si>
  <si>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</si>
  <si>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</si>
  <si>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</si>
  <si>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</si>
  <si>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</si>
  <si>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</si>
  <si>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</si>
  <si>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</si>
  <si>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</si>
  <si>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</si>
  <si>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</si>
  <si>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</si>
  <si>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</si>
  <si>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</si>
  <si>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</si>
  <si>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</si>
  <si>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</si>
  <si>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</si>
  <si>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</si>
  <si>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</si>
  <si>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</si>
  <si>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</si>
  <si>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</si>
  <si>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</si>
  <si>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</si>
  <si>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</si>
  <si>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</si>
  <si>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</si>
  <si>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</si>
  <si>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</si>
  <si>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</si>
  <si>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</si>
  <si>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</si>
  <si>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</si>
  <si>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</si>
  <si>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</si>
  <si>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</si>
  <si>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</si>
  <si>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</si>
  <si>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</si>
  <si>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</si>
  <si>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</si>
  <si>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</si>
  <si>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</si>
  <si>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</si>
  <si>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</si>
  <si>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</si>
  <si>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</si>
  <si>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</si>
  <si>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</si>
  <si>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</si>
  <si>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</si>
  <si>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</si>
  <si>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</si>
  <si>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</si>
  <si>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</si>
  <si>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</si>
  <si>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</si>
  <si>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</si>
  <si>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</si>
  <si>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</si>
  <si>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</si>
  <si>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</si>
  <si>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</si>
  <si>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</si>
  <si>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</si>
  <si>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</si>
  <si>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</si>
  <si>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</si>
  <si>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</si>
  <si>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</si>
  <si>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</si>
  <si>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</si>
  <si>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</si>
  <si>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</si>
  <si>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</si>
  <si>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</si>
  <si>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</si>
  <si>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</si>
  <si>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</si>
  <si>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</si>
  <si>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</si>
  <si>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</si>
  <si>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</si>
  <si>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</si>
  <si>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</si>
  <si>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</si>
  <si>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</si>
  <si>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</si>
  <si>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</si>
  <si>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</si>
  <si>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</si>
  <si>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</si>
  <si>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</si>
  <si>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</si>
  <si>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</si>
  <si>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</si>
  <si>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</si>
  <si>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</si>
  <si>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</si>
  <si>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</si>
  <si>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</si>
  <si>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</si>
  <si>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</si>
  <si>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</si>
  <si>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</si>
  <si>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</si>
  <si>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</si>
  <si>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</si>
  <si>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</si>
  <si>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</si>
  <si>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</si>
  <si>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</si>
  <si>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</si>
  <si>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</si>
  <si>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</si>
  <si>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</si>
  <si>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</si>
  <si>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</si>
  <si>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</si>
  <si>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</si>
  <si>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</si>
  <si>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</si>
  <si>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</si>
  <si>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</si>
  <si>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</si>
  <si>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</si>
  <si>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</si>
  <si>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</si>
  <si>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</si>
  <si>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</si>
  <si>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</si>
  <si>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</si>
  <si>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</si>
  <si>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</si>
  <si>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</si>
  <si>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</si>
  <si>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</si>
  <si>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</si>
  <si>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</si>
  <si>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</si>
  <si>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</si>
  <si>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</si>
  <si>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</si>
  <si>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</si>
  <si>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</si>
  <si>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</si>
  <si>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</si>
  <si>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</si>
  <si>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</si>
  <si>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</si>
  <si>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</si>
  <si>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</si>
  <si>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</si>
  <si>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</si>
  <si>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</si>
  <si>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</si>
  <si>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</si>
  <si>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</si>
  <si>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</si>
  <si>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</si>
  <si>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</si>
  <si>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</si>
  <si>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</si>
  <si>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</si>
  <si>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</si>
  <si>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</si>
  <si>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</si>
  <si>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</si>
  <si>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</si>
  <si>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</si>
  <si>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</si>
  <si>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</si>
  <si>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</si>
  <si>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</si>
  <si>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</si>
  <si>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</si>
  <si>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</si>
  <si>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</si>
  <si>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</si>
  <si>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</si>
  <si>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</si>
  <si>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</si>
  <si>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</si>
  <si>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</si>
  <si>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</si>
  <si>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</si>
  <si>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</si>
  <si>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</si>
  <si>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</si>
  <si>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</si>
  <si>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</si>
  <si>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</si>
  <si>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</si>
  <si>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</si>
  <si>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</si>
  <si>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</si>
  <si>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</si>
  <si>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</si>
  <si>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</si>
  <si>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</si>
  <si>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</si>
  <si>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</si>
  <si>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</si>
  <si>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</si>
  <si>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</si>
  <si>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</si>
  <si>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</si>
  <si>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</si>
  <si>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</si>
  <si>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</si>
  <si>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</si>
  <si>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</si>
  <si>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</si>
  <si>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</si>
  <si>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</si>
  <si>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</si>
  <si>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</si>
  <si>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</si>
  <si>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</si>
  <si>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</si>
  <si>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</si>
  <si>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</si>
  <si>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</si>
  <si>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</si>
  <si>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</si>
  <si>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</si>
  <si>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</si>
  <si>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</si>
  <si>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</si>
  <si>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</si>
  <si>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</si>
  <si>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</si>
  <si>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</si>
  <si>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</si>
  <si>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</si>
  <si>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</si>
  <si>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</si>
  <si>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</si>
  <si>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</si>
  <si>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</si>
  <si>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</si>
  <si>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</si>
  <si>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</si>
  <si>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</si>
  <si>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</si>
  <si>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</si>
  <si>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</si>
  <si>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</si>
  <si>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</si>
  <si>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</si>
  <si>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</si>
  <si>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</si>
  <si>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</si>
  <si>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</si>
  <si>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</si>
  <si>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</si>
  <si>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</si>
  <si>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</si>
  <si>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</si>
  <si>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</si>
  <si>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</si>
  <si>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</si>
  <si>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</si>
  <si>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</si>
  <si>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</si>
  <si>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</si>
  <si>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</si>
  <si>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</si>
  <si>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</si>
  <si>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</si>
  <si>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</si>
  <si>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</si>
  <si>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</si>
  <si>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</si>
  <si>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</si>
  <si>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</si>
  <si>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</si>
  <si>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</si>
  <si>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</si>
  <si>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</si>
  <si>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</si>
  <si>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</si>
  <si>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</si>
  <si>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</si>
  <si>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</si>
  <si>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</si>
  <si>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</si>
  <si>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</si>
  <si>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</si>
  <si>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</si>
  <si>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</si>
  <si>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</si>
  <si>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</si>
  <si>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</si>
  <si>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</si>
  <si>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</si>
  <si>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</si>
  <si>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</si>
  <si>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</si>
  <si>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</si>
  <si>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</si>
  <si>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</si>
  <si>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</si>
  <si>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</si>
  <si>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</si>
  <si>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</si>
  <si>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</si>
  <si>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</si>
  <si>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</si>
  <si>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</si>
  <si>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</si>
  <si>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</si>
  <si>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</si>
  <si>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</si>
  <si>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</si>
  <si>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</si>
  <si>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</si>
  <si>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</si>
  <si>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</si>
  <si>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</si>
  <si>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</si>
  <si>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</si>
  <si>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</si>
  <si>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</si>
  <si>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</si>
  <si>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</si>
  <si>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</si>
  <si>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</si>
  <si>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</si>
  <si>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</si>
  <si>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</si>
  <si>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</si>
  <si>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</si>
  <si>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</si>
  <si>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</si>
  <si>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</si>
  <si>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</si>
  <si>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</si>
  <si>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</si>
  <si>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</si>
  <si>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</si>
  <si>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</si>
  <si>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</si>
  <si>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</si>
  <si>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</si>
  <si>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</si>
  <si>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</si>
  <si>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</si>
  <si>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</si>
  <si>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</si>
  <si>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</si>
  <si>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</si>
  <si>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</si>
  <si>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</si>
  <si>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</si>
  <si>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</si>
  <si>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</si>
  <si>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</si>
  <si>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</si>
  <si>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</si>
  <si>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</si>
  <si>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</si>
  <si>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</si>
  <si>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</si>
  <si>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</si>
  <si>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</si>
  <si>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</si>
  <si>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</si>
  <si>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</si>
  <si>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</si>
  <si>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</si>
  <si>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</si>
  <si>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</si>
  <si>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</si>
  <si>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</si>
  <si>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</si>
  <si>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</si>
  <si>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</si>
  <si>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</si>
  <si>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</si>
  <si>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</si>
  <si>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</si>
  <si>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</si>
  <si>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</si>
  <si>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</si>
  <si>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</si>
  <si>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</si>
  <si>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</si>
  <si>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</si>
  <si>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</si>
  <si>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</si>
  <si>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</si>
  <si>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</si>
  <si>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</si>
  <si>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</si>
  <si>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</si>
  <si>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</si>
  <si>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</si>
  <si>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</si>
  <si>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</si>
  <si>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</si>
  <si>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</si>
  <si>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</si>
  <si>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</si>
  <si>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</si>
  <si>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</si>
  <si>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</si>
  <si>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</si>
  <si>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</si>
  <si>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</si>
  <si>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</si>
  <si>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</si>
  <si>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</si>
  <si>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</si>
  <si>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</si>
  <si>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</si>
  <si>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</si>
  <si>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</si>
  <si>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</si>
  <si>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</si>
  <si>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</si>
  <si>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</si>
  <si>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</si>
  <si>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</si>
  <si>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</si>
  <si>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</si>
  <si>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</si>
  <si>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</si>
  <si>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</si>
  <si>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</si>
  <si>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</si>
  <si>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</si>
  <si>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</si>
  <si>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</si>
  <si>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</si>
  <si>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</si>
  <si>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</si>
  <si>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</si>
  <si>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</si>
  <si>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</si>
  <si>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</si>
  <si>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</si>
  <si>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</si>
  <si>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</si>
  <si>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</si>
  <si>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</si>
  <si>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</si>
  <si>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</si>
  <si>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</si>
  <si>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</si>
  <si>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</si>
  <si>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</si>
  <si>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</si>
  <si>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</si>
  <si>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</si>
  <si>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</si>
  <si>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</si>
  <si>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</si>
  <si>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</si>
  <si>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</si>
  <si>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</si>
  <si>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</si>
  <si>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</si>
  <si>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</si>
  <si>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</si>
  <si>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</si>
  <si>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</si>
  <si>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</si>
  <si>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</si>
  <si>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</si>
  <si>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</si>
  <si>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</si>
  <si>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</si>
  <si>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</si>
  <si>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</si>
  <si>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</si>
  <si>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</si>
  <si>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</si>
  <si>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</si>
  <si>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</si>
  <si>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</si>
  <si>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</si>
  <si>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</si>
  <si>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</si>
  <si>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</si>
  <si>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</si>
  <si>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</si>
  <si>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</si>
  <si>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</si>
  <si>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</si>
  <si>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</si>
  <si>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</si>
  <si>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</si>
  <si>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</si>
  <si>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</si>
  <si>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</si>
  <si>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</si>
  <si>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</si>
  <si>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</si>
  <si>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</si>
  <si>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</si>
  <si>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</si>
  <si>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</si>
  <si>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</si>
  <si>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</si>
  <si>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</si>
  <si>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</si>
  <si>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</si>
  <si>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</si>
  <si>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</si>
  <si>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</si>
  <si>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</si>
  <si>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</si>
  <si>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</si>
  <si>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</si>
  <si>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</si>
  <si>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</si>
  <si>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</si>
  <si>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</si>
  <si>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</si>
  <si>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</si>
  <si>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</si>
  <si>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</si>
  <si>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</si>
  <si>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</si>
  <si>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</si>
  <si>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</si>
  <si>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</si>
  <si>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</si>
  <si>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</si>
  <si>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</si>
  <si>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</si>
  <si>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</si>
  <si>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</si>
  <si>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</si>
  <si>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</si>
  <si>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</si>
  <si>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</si>
  <si>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</si>
  <si>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</si>
  <si>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</si>
  <si>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</si>
  <si>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</si>
  <si>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MT-011 iS Аріан,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</si>
  <si>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</si>
  <si>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</si>
  <si>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</si>
  <si>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</si>
  <si>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</si>
  <si>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</si>
  <si>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</si>
  <si>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</si>
  <si>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</si>
  <si>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</si>
  <si>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</si>
  <si>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</si>
  <si>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</si>
  <si>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</si>
  <si>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</si>
  <si>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</si>
  <si>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</si>
  <si>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</si>
  <si>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</si>
  <si>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</si>
  <si>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</si>
  <si>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</si>
  <si>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</si>
  <si>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</si>
  <si>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</si>
  <si>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</si>
  <si>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</si>
  <si>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</si>
  <si>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</si>
  <si>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</si>
  <si>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</si>
  <si>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</si>
  <si>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</si>
  <si>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</si>
  <si>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</si>
  <si>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</si>
  <si>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</si>
  <si>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</si>
  <si>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</si>
  <si>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</si>
  <si>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</si>
  <si>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</si>
  <si>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</si>
  <si>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</si>
  <si>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</si>
  <si>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</si>
  <si>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</si>
  <si>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</si>
  <si>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</si>
  <si>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</si>
  <si>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</si>
  <si>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</si>
  <si>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</si>
  <si>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</si>
  <si>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</si>
  <si>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</si>
  <si>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</si>
  <si>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</si>
  <si>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</si>
  <si>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</si>
  <si>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</si>
  <si>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</si>
  <si>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</si>
  <si>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</si>
  <si>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</si>
  <si>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</si>
  <si>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</si>
  <si>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</si>
  <si>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</si>
  <si>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</si>
  <si>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</si>
  <si>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</si>
  <si>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</si>
  <si>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</si>
  <si>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</si>
  <si>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</si>
  <si>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</si>
  <si>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</si>
  <si>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</si>
  <si>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</si>
  <si>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</si>
  <si>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</si>
  <si>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FN-052 iS Багамський камінь, 17,7 MDF iS FN-052 iS Багамський камінь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</si>
  <si>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</si>
  <si>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</si>
  <si>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</si>
  <si>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</si>
  <si>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</si>
  <si>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</si>
  <si>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</si>
  <si>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</si>
  <si>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</si>
  <si>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</si>
  <si>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</si>
  <si>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</si>
  <si>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</si>
  <si>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</si>
  <si>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</si>
  <si>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</si>
  <si>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</si>
  <si>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</si>
  <si>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</si>
  <si>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</si>
  <si>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</si>
  <si>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</si>
  <si>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</si>
  <si>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</si>
  <si>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</si>
  <si>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</si>
  <si>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</si>
  <si>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</si>
  <si>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</si>
  <si>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</si>
  <si>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</si>
  <si>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</si>
  <si>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</si>
  <si>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</si>
  <si>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</si>
  <si>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</si>
  <si>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</si>
  <si>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</si>
  <si>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текстурний FN-052 iS Багамський камінь, товщина 17,7 мм, основа - МДФ, зворотня сторона FN-052 iS Багамський камінь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</si>
  <si>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</si>
  <si>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</si>
  <si>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</si>
  <si>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</si>
  <si>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</si>
  <si>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</si>
  <si>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</si>
  <si>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</si>
  <si>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</si>
  <si>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</si>
  <si>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</si>
  <si>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</si>
  <si>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</si>
  <si>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</si>
  <si>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</si>
  <si>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</si>
  <si>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</si>
  <si>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</si>
  <si>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</si>
  <si>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</si>
  <si>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</si>
  <si>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</si>
  <si>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</si>
  <si>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</si>
  <si>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</si>
  <si>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</si>
  <si>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</si>
  <si>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</si>
  <si>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</si>
  <si>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</si>
  <si>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</si>
  <si>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</si>
  <si>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</si>
  <si>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</si>
  <si>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</si>
  <si>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</si>
  <si>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</si>
  <si>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</si>
  <si>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РО176126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</si>
  <si>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</si>
  <si>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</si>
  <si>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</si>
  <si>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</si>
  <si>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</si>
  <si>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</si>
  <si>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</si>
  <si>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</si>
  <si>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</si>
  <si>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</si>
  <si>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</si>
  <si>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</si>
  <si>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</si>
  <si>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</si>
  <si>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</si>
  <si>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</si>
  <si>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</si>
  <si>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</si>
  <si>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</si>
  <si>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</si>
  <si>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</si>
  <si>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</si>
  <si>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</si>
  <si>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</si>
  <si>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</si>
  <si>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</si>
  <si>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</si>
  <si>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</si>
  <si>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</si>
  <si>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</si>
  <si>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</si>
  <si>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</si>
  <si>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</si>
  <si>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</si>
  <si>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</si>
  <si>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</si>
  <si>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</si>
  <si>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</si>
  <si>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</si>
  <si>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</si>
  <si>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</si>
  <si>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</si>
  <si>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</si>
  <si>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</si>
  <si>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</si>
  <si>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</si>
  <si>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74296140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</si>
  <si>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</si>
  <si>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</si>
  <si>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</si>
  <si>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</si>
  <si>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</si>
  <si>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</si>
  <si>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</si>
  <si>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</si>
  <si>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</si>
  <si>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</si>
  <si>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</si>
  <si>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</si>
  <si>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</si>
  <si>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</si>
  <si>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</si>
  <si>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</si>
  <si>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</si>
  <si>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</si>
  <si>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</si>
  <si>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</si>
  <si>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</si>
  <si>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</si>
  <si>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</si>
  <si>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</si>
  <si>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</si>
  <si>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</si>
  <si>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</si>
  <si>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</si>
  <si>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</si>
  <si>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</si>
  <si>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</si>
  <si>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</si>
  <si>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</si>
  <si>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</si>
  <si>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</si>
  <si>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</si>
  <si>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</si>
  <si>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</si>
  <si>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FN-052 iS Багамський камінь 2800x1300x17,7 MDF FN-052 iS Багамський камінь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</si>
  <si>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</si>
  <si>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</si>
  <si>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</si>
  <si>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</si>
  <si>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</si>
  <si>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</si>
  <si>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</si>
  <si>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</si>
  <si>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</si>
  <si>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</si>
  <si>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</si>
  <si>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</si>
  <si>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</si>
  <si>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</si>
  <si>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</si>
  <si>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</si>
  <si>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</si>
  <si>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</si>
  <si>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</si>
  <si>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</si>
  <si>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</si>
  <si>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</si>
  <si>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</si>
  <si>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</si>
  <si>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</si>
  <si>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</si>
  <si>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</si>
  <si>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</si>
  <si>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</si>
  <si>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</si>
  <si>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</si>
  <si>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</si>
  <si>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</si>
  <si>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</si>
  <si>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</si>
  <si>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</si>
  <si>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</si>
  <si>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</si>
  <si>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</si>
  <si>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</si>
  <si>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</si>
  <si>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</si>
  <si>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</si>
  <si>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</si>
  <si>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</si>
  <si>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</si>
  <si>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</si>
  <si>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</si>
  <si>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</si>
  <si>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</si>
  <si>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</si>
  <si>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 xml:space="preserve">РО176115   </t>
  </si>
  <si>
    <t>74296034</t>
  </si>
  <si>
    <t>MET-016 iS Алюміній, 17,7 MDF iS в колір *FD</t>
  </si>
  <si>
    <t xml:space="preserve">РО176116   </t>
  </si>
  <si>
    <t>74296041</t>
  </si>
  <si>
    <t>MET-017 iS Платина, 17,7 MDF iS в колір *FD</t>
  </si>
  <si>
    <t xml:space="preserve">РО176117   </t>
  </si>
  <si>
    <t>74296058</t>
  </si>
  <si>
    <t>MET-018 iS Бронза, 17,7 MDF iS в колір *FD</t>
  </si>
  <si>
    <t xml:space="preserve">РО176118   </t>
  </si>
  <si>
    <t>74296065</t>
  </si>
  <si>
    <t>MET-019 iS Червона мідь, 17,7 MDF iS в колір *FD</t>
  </si>
  <si>
    <t xml:space="preserve">РО176119   </t>
  </si>
  <si>
    <t>74296072</t>
  </si>
  <si>
    <t>MET-020 iS Оксид, 17,7 MDF iS в колір *FD</t>
  </si>
  <si>
    <t>MET-016</t>
  </si>
  <si>
    <t>MET-017</t>
  </si>
  <si>
    <t>MET-018</t>
  </si>
  <si>
    <t>MET-019</t>
  </si>
  <si>
    <t>MET-020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</si>
  <si>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</si>
  <si>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</si>
  <si>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</si>
  <si>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</si>
  <si>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</si>
  <si>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Бронза</t>
  </si>
  <si>
    <t>Червона мідь</t>
  </si>
  <si>
    <t xml:space="preserve">Оксид </t>
  </si>
  <si>
    <t>Платина</t>
  </si>
  <si>
    <t>Алюміній</t>
  </si>
  <si>
    <t>MET</t>
  </si>
  <si>
    <t>Фасад idea LuxeForm метал MET-016 iS Алюміній, товщина 17,7 мм, основа - МДФ, зворотня сторона в колір</t>
  </si>
  <si>
    <t>Фасад idea LuxeForm метал MET-017 iS Платина, товщина 17,7 мм, основа - МДФ, зворотня сторона в колір</t>
  </si>
  <si>
    <t>Фасад idea LuxeForm метал MET-018 iS Бронза, товщина 17,7 мм, основа - МДФ, зворотня сторона в колір</t>
  </si>
  <si>
    <t>Фасад idea LuxeForm метал MET-019 iS Червона мідь, товщина 17,7 мм, основа - МДФ, зворотня сторона в колір</t>
  </si>
  <si>
    <t>Фасад idea LuxeForm метал MET-020 iS Оксид, товщина 17,7 мм, основа - МДФ, зворотня сторона в колір</t>
  </si>
  <si>
    <t xml:space="preserve">Бланк замовлення фасадів
idea LuxeForm, Acryl, Crystaline, Smartline, HPL </t>
  </si>
  <si>
    <t>METAL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</si>
</sst>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9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8"/>
      <name val="Arial"/>
      <charset val="204"/>
    </font>
    <font>
      <b/>
      <sz val="12"/>
      <color theme="1"/>
      <name val="Calibri"/>
      <family val="2"/>
      <charset val="204"/>
    </font>
    <font>
      <sz val="8"/>
      <color rgb="FF00B0F0"/>
      <name val="Microsoft Sans Serif"/>
      <family val="2"/>
    </font>
    <font>
      <sz val="8"/>
      <color rgb="FF00B0F0"/>
      <name val="Microsoft Sans Serif"/>
      <family val="2"/>
      <charset val="204"/>
    </font>
    <font>
      <sz val="8"/>
      <color rgb="FFC00000"/>
      <name val="Microsoft Sans Serif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Calibri"/>
      <family val="2"/>
      <charset val="204"/>
    </font>
    <font>
      <sz val="8"/>
      <color theme="1"/>
      <name val="Arial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0"/>
      </bottom>
      <diagonal/>
    </border>
    <border>
      <left style="thin">
        <color indexed="64"/>
      </left>
      <right/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46">
    <xf numFmtId="0" fontId="0" fillId="0" borderId="0"/>
    <xf numFmtId="9" fontId="4" fillId="0" borderId="0" applyBorder="0" applyProtection="0"/>
    <xf numFmtId="0" fontId="43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</cellStyleXfs>
  <cellXfs count="748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vertical="top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18" fillId="5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1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5" fillId="23" borderId="2" xfId="0" applyNumberFormat="1" applyFont="1" applyFill="1" applyBorder="1" applyAlignment="1" applyProtection="1">
      <alignment horizontal="center" vertical="center"/>
      <protection locked="0"/>
    </xf>
    <xf numFmtId="0" fontId="34" fillId="23" borderId="2" xfId="0" applyFont="1" applyFill="1" applyBorder="1" applyAlignment="1" applyProtection="1">
      <alignment horizontal="center"/>
      <protection locked="0"/>
    </xf>
    <xf numFmtId="0" fontId="34" fillId="24" borderId="2" xfId="0" applyFont="1" applyFill="1" applyBorder="1" applyAlignment="1" applyProtection="1">
      <alignment horizontal="center"/>
      <protection locked="0"/>
    </xf>
    <xf numFmtId="165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9" fontId="34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4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6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6" fillId="24" borderId="2" xfId="0" applyNumberFormat="1" applyFont="1" applyFill="1" applyBorder="1" applyAlignment="1" applyProtection="1">
      <alignment horizontal="center" vertical="center"/>
      <protection hidden="1"/>
    </xf>
    <xf numFmtId="0" fontId="34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center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1" fontId="39" fillId="0" borderId="0" xfId="0" applyNumberFormat="1" applyFont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4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2" fontId="41" fillId="0" borderId="0" xfId="0" applyNumberFormat="1" applyFont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4" fillId="0" borderId="0" xfId="2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50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4" fillId="0" borderId="0" xfId="0" applyFont="1"/>
    <xf numFmtId="0" fontId="52" fillId="0" borderId="0" xfId="0" applyFont="1"/>
    <xf numFmtId="0" fontId="52" fillId="0" borderId="0" xfId="0" applyFont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vertical="center"/>
    </xf>
    <xf numFmtId="0" fontId="55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5" fillId="29" borderId="1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57" fillId="0" borderId="20" xfId="0" applyFont="1" applyBorder="1"/>
    <xf numFmtId="0" fontId="17" fillId="0" borderId="9" xfId="0" applyFont="1" applyBorder="1"/>
    <xf numFmtId="0" fontId="58" fillId="13" borderId="16" xfId="0" applyFont="1" applyFill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0" fillId="0" borderId="21" xfId="0" applyBorder="1"/>
    <xf numFmtId="0" fontId="54" fillId="0" borderId="8" xfId="0" applyFont="1" applyBorder="1" applyAlignment="1">
      <alignment vertical="center"/>
    </xf>
    <xf numFmtId="0" fontId="56" fillId="0" borderId="9" xfId="0" applyFont="1" applyBorder="1"/>
    <xf numFmtId="0" fontId="57" fillId="0" borderId="22" xfId="0" applyFont="1" applyBorder="1"/>
    <xf numFmtId="0" fontId="17" fillId="0" borderId="23" xfId="0" applyFont="1" applyBorder="1"/>
    <xf numFmtId="0" fontId="55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5" fillId="0" borderId="9" xfId="0" applyFont="1" applyBorder="1"/>
    <xf numFmtId="0" fontId="55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6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7" fillId="0" borderId="16" xfId="0" applyFont="1" applyBorder="1"/>
    <xf numFmtId="0" fontId="17" fillId="0" borderId="25" xfId="33" applyFont="1" applyBorder="1"/>
    <xf numFmtId="0" fontId="55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8" fillId="0" borderId="2" xfId="0" applyFont="1" applyBorder="1" applyAlignment="1">
      <alignment horizontal="left" vertical="center"/>
    </xf>
    <xf numFmtId="0" fontId="56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7" fillId="0" borderId="26" xfId="0" applyFont="1" applyBorder="1"/>
    <xf numFmtId="0" fontId="17" fillId="0" borderId="27" xfId="0" applyFont="1" applyBorder="1"/>
    <xf numFmtId="0" fontId="55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7" fillId="0" borderId="2" xfId="0" applyFont="1" applyBorder="1"/>
    <xf numFmtId="0" fontId="55" fillId="0" borderId="9" xfId="0" applyFont="1" applyBorder="1" applyAlignment="1">
      <alignment vertical="center"/>
    </xf>
    <xf numFmtId="0" fontId="57" fillId="0" borderId="8" xfId="0" applyFont="1" applyBorder="1" applyAlignment="1">
      <alignment horizontal="center" vertical="center"/>
    </xf>
    <xf numFmtId="0" fontId="57" fillId="0" borderId="7" xfId="0" applyFont="1" applyBorder="1"/>
    <xf numFmtId="0" fontId="55" fillId="0" borderId="23" xfId="0" applyFont="1" applyBorder="1" applyAlignment="1">
      <alignment vertical="center"/>
    </xf>
    <xf numFmtId="0" fontId="57" fillId="0" borderId="5" xfId="0" applyFont="1" applyBorder="1" applyAlignment="1">
      <alignment horizontal="center" vertical="center"/>
    </xf>
    <xf numFmtId="0" fontId="59" fillId="0" borderId="2" xfId="0" applyFont="1" applyBorder="1"/>
    <xf numFmtId="0" fontId="59" fillId="0" borderId="2" xfId="0" applyFont="1" applyBorder="1" applyAlignment="1">
      <alignment horizontal="left"/>
    </xf>
    <xf numFmtId="0" fontId="32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9" fillId="0" borderId="9" xfId="0" applyFont="1" applyBorder="1"/>
    <xf numFmtId="0" fontId="32" fillId="0" borderId="8" xfId="0" applyFont="1" applyBorder="1" applyAlignment="1">
      <alignment horizontal="center" vertical="center"/>
    </xf>
    <xf numFmtId="0" fontId="60" fillId="0" borderId="2" xfId="0" applyFont="1" applyBorder="1"/>
    <xf numFmtId="0" fontId="21" fillId="0" borderId="2" xfId="0" applyFont="1" applyBorder="1" applyAlignment="1">
      <alignment horizontal="center" vertical="center"/>
    </xf>
    <xf numFmtId="0" fontId="60" fillId="0" borderId="0" xfId="0" applyFont="1"/>
    <xf numFmtId="0" fontId="57" fillId="0" borderId="17" xfId="0" applyFont="1" applyBorder="1"/>
    <xf numFmtId="0" fontId="55" fillId="0" borderId="25" xfId="0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0" fontId="61" fillId="0" borderId="2" xfId="0" applyFont="1" applyBorder="1"/>
    <xf numFmtId="0" fontId="7" fillId="0" borderId="2" xfId="32" applyBorder="1" applyAlignment="1">
      <alignment horizontal="left"/>
    </xf>
    <xf numFmtId="0" fontId="57" fillId="0" borderId="2" xfId="24" applyFont="1" applyBorder="1" applyAlignment="1">
      <alignment horizontal="left"/>
    </xf>
    <xf numFmtId="0" fontId="17" fillId="0" borderId="2" xfId="24" applyFont="1" applyBorder="1"/>
    <xf numFmtId="0" fontId="55" fillId="0" borderId="30" xfId="0" applyFont="1" applyBorder="1" applyAlignment="1">
      <alignment horizontal="center" vertical="center"/>
    </xf>
    <xf numFmtId="0" fontId="0" fillId="0" borderId="31" xfId="0" applyBorder="1"/>
    <xf numFmtId="0" fontId="62" fillId="0" borderId="2" xfId="0" applyFont="1" applyBorder="1"/>
    <xf numFmtId="0" fontId="62" fillId="0" borderId="2" xfId="0" applyFont="1" applyBorder="1" applyAlignment="1">
      <alignment horizontal="center"/>
    </xf>
    <xf numFmtId="0" fontId="62" fillId="0" borderId="2" xfId="0" applyFont="1" applyBorder="1" applyAlignment="1">
      <alignment horizontal="left"/>
    </xf>
    <xf numFmtId="0" fontId="61" fillId="0" borderId="9" xfId="0" applyFont="1" applyBorder="1"/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7" fillId="0" borderId="2" xfId="33" applyFont="1" applyBorder="1"/>
    <xf numFmtId="0" fontId="63" fillId="0" borderId="2" xfId="0" applyFont="1" applyBorder="1"/>
    <xf numFmtId="0" fontId="63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8" fillId="0" borderId="16" xfId="0" applyFont="1" applyBorder="1" applyAlignment="1">
      <alignment horizontal="center" vertical="center"/>
    </xf>
    <xf numFmtId="0" fontId="56" fillId="14" borderId="2" xfId="0" applyFont="1" applyFill="1" applyBorder="1"/>
    <xf numFmtId="0" fontId="7" fillId="14" borderId="0" xfId="0" applyFont="1" applyFill="1"/>
    <xf numFmtId="0" fontId="57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8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5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4" fillId="14" borderId="8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65" fillId="14" borderId="2" xfId="0" applyFont="1" applyFill="1" applyBorder="1" applyAlignment="1">
      <alignment horizontal="center" vertical="center"/>
    </xf>
    <xf numFmtId="0" fontId="56" fillId="14" borderId="9" xfId="0" applyFont="1" applyFill="1" applyBorder="1"/>
    <xf numFmtId="0" fontId="57" fillId="14" borderId="0" xfId="0" applyFont="1" applyFill="1" applyAlignment="1">
      <alignment horizontal="center" vertical="center"/>
    </xf>
    <xf numFmtId="0" fontId="0" fillId="14" borderId="0" xfId="0" applyFill="1"/>
    <xf numFmtId="0" fontId="55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7" fillId="14" borderId="22" xfId="0" applyFont="1" applyFill="1" applyBorder="1"/>
    <xf numFmtId="0" fontId="66" fillId="14" borderId="8" xfId="0" applyFont="1" applyFill="1" applyBorder="1" applyAlignment="1">
      <alignment horizontal="center" vertical="center"/>
    </xf>
    <xf numFmtId="0" fontId="65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4" fillId="14" borderId="3" xfId="0" applyFont="1" applyFill="1" applyBorder="1" applyAlignment="1">
      <alignment horizontal="center" vertical="center"/>
    </xf>
    <xf numFmtId="0" fontId="64" fillId="14" borderId="30" xfId="0" applyFont="1" applyFill="1" applyBorder="1" applyAlignment="1">
      <alignment horizontal="center" vertical="center"/>
    </xf>
    <xf numFmtId="0" fontId="65" fillId="14" borderId="31" xfId="0" applyFont="1" applyFill="1" applyBorder="1" applyAlignment="1">
      <alignment horizontal="center" vertical="center"/>
    </xf>
    <xf numFmtId="0" fontId="7" fillId="0" borderId="0" xfId="0" applyFont="1"/>
    <xf numFmtId="0" fontId="64" fillId="0" borderId="3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31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6" fillId="0" borderId="30" xfId="0" applyFont="1" applyBorder="1" applyAlignment="1">
      <alignment horizontal="left"/>
    </xf>
    <xf numFmtId="0" fontId="57" fillId="0" borderId="30" xfId="0" applyFont="1" applyBorder="1"/>
    <xf numFmtId="0" fontId="56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8" fillId="25" borderId="2" xfId="0" applyFont="1" applyFill="1" applyBorder="1" applyAlignment="1">
      <alignment horizontal="center" vertical="center" wrapText="1"/>
    </xf>
    <xf numFmtId="0" fontId="69" fillId="25" borderId="2" xfId="0" applyFont="1" applyFill="1" applyBorder="1" applyAlignment="1">
      <alignment horizontal="center" vertical="center" wrapText="1"/>
    </xf>
    <xf numFmtId="0" fontId="52" fillId="27" borderId="2" xfId="0" applyFont="1" applyFill="1" applyBorder="1" applyAlignment="1">
      <alignment horizontal="center" vertical="center" wrapText="1"/>
    </xf>
    <xf numFmtId="0" fontId="52" fillId="31" borderId="2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5" borderId="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69" fillId="29" borderId="19" xfId="0" applyFont="1" applyFill="1" applyBorder="1" applyAlignment="1">
      <alignment horizontal="center" vertical="center" wrapText="1"/>
    </xf>
    <xf numFmtId="0" fontId="52" fillId="29" borderId="17" xfId="0" applyFont="1" applyFill="1" applyBorder="1" applyAlignment="1">
      <alignment horizontal="center" vertical="center" wrapText="1"/>
    </xf>
    <xf numFmtId="0" fontId="52" fillId="29" borderId="18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 wrapText="1"/>
    </xf>
    <xf numFmtId="0" fontId="52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0" fillId="0" borderId="0" xfId="0" applyFont="1"/>
    <xf numFmtId="0" fontId="71" fillId="0" borderId="20" xfId="0" applyFont="1" applyBorder="1"/>
    <xf numFmtId="0" fontId="72" fillId="0" borderId="9" xfId="0" applyFont="1" applyBorder="1"/>
    <xf numFmtId="0" fontId="61" fillId="0" borderId="2" xfId="0" applyFont="1" applyBorder="1" applyAlignment="1">
      <alignment horizontal="left"/>
    </xf>
    <xf numFmtId="0" fontId="70" fillId="0" borderId="21" xfId="0" applyFont="1" applyBorder="1"/>
    <xf numFmtId="0" fontId="70" fillId="0" borderId="2" xfId="0" applyFont="1" applyBorder="1"/>
    <xf numFmtId="0" fontId="57" fillId="0" borderId="19" xfId="0" applyFont="1" applyBorder="1"/>
    <xf numFmtId="0" fontId="71" fillId="0" borderId="22" xfId="0" applyFont="1" applyBorder="1"/>
    <xf numFmtId="0" fontId="72" fillId="0" borderId="23" xfId="0" applyFont="1" applyBorder="1"/>
    <xf numFmtId="0" fontId="70" fillId="0" borderId="0" xfId="0" applyFont="1" applyAlignment="1">
      <alignment vertical="center"/>
    </xf>
    <xf numFmtId="0" fontId="70" fillId="0" borderId="24" xfId="0" applyFont="1" applyBorder="1"/>
    <xf numFmtId="0" fontId="58" fillId="0" borderId="20" xfId="0" applyFont="1" applyBorder="1"/>
    <xf numFmtId="0" fontId="63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1" fillId="0" borderId="2" xfId="0" applyFont="1" applyBorder="1"/>
    <xf numFmtId="0" fontId="72" fillId="0" borderId="9" xfId="0" applyFont="1" applyBorder="1" applyAlignment="1">
      <alignment vertical="center"/>
    </xf>
    <xf numFmtId="0" fontId="71" fillId="0" borderId="7" xfId="0" applyFont="1" applyBorder="1"/>
    <xf numFmtId="0" fontId="72" fillId="0" borderId="23" xfId="0" applyFont="1" applyBorder="1" applyAlignment="1">
      <alignment vertical="center"/>
    </xf>
    <xf numFmtId="0" fontId="70" fillId="0" borderId="7" xfId="0" applyFont="1" applyBorder="1"/>
    <xf numFmtId="0" fontId="71" fillId="0" borderId="17" xfId="0" applyFont="1" applyBorder="1"/>
    <xf numFmtId="0" fontId="72" fillId="0" borderId="25" xfId="0" applyFont="1" applyBorder="1" applyAlignment="1">
      <alignment vertical="center"/>
    </xf>
    <xf numFmtId="0" fontId="4" fillId="0" borderId="17" xfId="0" applyFont="1" applyBorder="1"/>
    <xf numFmtId="0" fontId="70" fillId="0" borderId="17" xfId="0" applyFont="1" applyBorder="1"/>
    <xf numFmtId="0" fontId="71" fillId="0" borderId="0" xfId="0" applyFont="1"/>
    <xf numFmtId="0" fontId="72" fillId="0" borderId="0" xfId="0" applyFont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7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4" fillId="0" borderId="0" xfId="24" applyFont="1" applyAlignment="1">
      <alignment horizontal="left"/>
    </xf>
    <xf numFmtId="0" fontId="70" fillId="0" borderId="18" xfId="0" applyFont="1" applyBorder="1"/>
    <xf numFmtId="0" fontId="4" fillId="0" borderId="17" xfId="0" applyFont="1" applyBorder="1" applyAlignment="1">
      <alignment horizontal="left"/>
    </xf>
    <xf numFmtId="0" fontId="57" fillId="28" borderId="0" xfId="0" applyFont="1" applyFill="1"/>
    <xf numFmtId="0" fontId="55" fillId="28" borderId="0" xfId="0" applyFont="1" applyFill="1" applyAlignment="1">
      <alignment vertical="center"/>
    </xf>
    <xf numFmtId="0" fontId="56" fillId="28" borderId="0" xfId="0" applyFont="1" applyFill="1" applyAlignment="1">
      <alignment horizontal="left"/>
    </xf>
    <xf numFmtId="0" fontId="0" fillId="15" borderId="0" xfId="0" applyFill="1"/>
    <xf numFmtId="0" fontId="57" fillId="15" borderId="0" xfId="0" applyFont="1" applyFill="1"/>
    <xf numFmtId="0" fontId="55" fillId="15" borderId="0" xfId="0" applyFont="1" applyFill="1" applyAlignment="1">
      <alignment vertical="center"/>
    </xf>
    <xf numFmtId="0" fontId="56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4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70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1" fillId="0" borderId="0" xfId="27" applyFont="1" applyAlignment="1">
      <alignment horizontal="left" vertical="top"/>
    </xf>
    <xf numFmtId="0" fontId="70" fillId="0" borderId="0" xfId="0" applyFont="1" applyAlignment="1">
      <alignment horizontal="center"/>
    </xf>
    <xf numFmtId="166" fontId="70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4" fillId="22" borderId="4" xfId="0" applyFont="1" applyFill="1" applyBorder="1" applyAlignment="1">
      <alignment horizontal="left" vertical="top" wrapText="1"/>
    </xf>
    <xf numFmtId="2" fontId="74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7" fillId="0" borderId="0" xfId="0" applyFont="1"/>
    <xf numFmtId="0" fontId="75" fillId="0" borderId="0" xfId="0" applyFont="1"/>
    <xf numFmtId="0" fontId="0" fillId="0" borderId="0" xfId="0" applyAlignment="1">
      <alignment horizontal="left"/>
    </xf>
    <xf numFmtId="0" fontId="67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/>
    </xf>
    <xf numFmtId="0" fontId="76" fillId="0" borderId="2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2" fontId="76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4" fillId="22" borderId="2" xfId="0" applyFont="1" applyFill="1" applyBorder="1" applyAlignment="1">
      <alignment horizontal="left" vertical="top"/>
    </xf>
    <xf numFmtId="0" fontId="79" fillId="0" borderId="2" xfId="0" applyFont="1" applyBorder="1" applyAlignment="1" applyProtection="1">
      <alignment horizontal="center" vertical="center"/>
      <protection locked="0"/>
    </xf>
    <xf numFmtId="0" fontId="80" fillId="0" borderId="2" xfId="0" applyFont="1" applyBorder="1" applyAlignment="1" applyProtection="1">
      <alignment horizontal="center" vertical="center" wrapText="1"/>
      <protection hidden="1"/>
    </xf>
    <xf numFmtId="0" fontId="52" fillId="25" borderId="2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4" fontId="52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7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4" fillId="22" borderId="2" xfId="0" applyFont="1" applyFill="1" applyBorder="1" applyAlignment="1">
      <alignment horizontal="left" vertical="top" wrapText="1"/>
    </xf>
    <xf numFmtId="0" fontId="74" fillId="22" borderId="0" xfId="0" applyFont="1" applyFill="1" applyAlignment="1">
      <alignment horizontal="left" vertical="top" wrapText="1"/>
    </xf>
    <xf numFmtId="0" fontId="81" fillId="0" borderId="0" xfId="0" applyFont="1"/>
    <xf numFmtId="0" fontId="82" fillId="0" borderId="0" xfId="0" applyFont="1"/>
    <xf numFmtId="0" fontId="62" fillId="0" borderId="35" xfId="0" applyFont="1" applyBorder="1"/>
    <xf numFmtId="0" fontId="62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4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3" fillId="0" borderId="17" xfId="0" applyFont="1" applyBorder="1"/>
    <xf numFmtId="0" fontId="54" fillId="0" borderId="19" xfId="0" applyFont="1" applyBorder="1" applyAlignment="1">
      <alignment vertical="center"/>
    </xf>
    <xf numFmtId="0" fontId="4" fillId="0" borderId="25" xfId="0" applyFont="1" applyBorder="1"/>
    <xf numFmtId="0" fontId="57" fillId="0" borderId="2" xfId="0" applyFont="1" applyBorder="1" applyAlignment="1">
      <alignment horizontal="left" vertical="center"/>
    </xf>
    <xf numFmtId="0" fontId="57" fillId="0" borderId="28" xfId="0" applyFont="1" applyBorder="1" applyAlignment="1">
      <alignment horizontal="left" vertical="center"/>
    </xf>
    <xf numFmtId="0" fontId="55" fillId="0" borderId="25" xfId="0" applyFont="1" applyBorder="1"/>
    <xf numFmtId="0" fontId="72" fillId="0" borderId="9" xfId="0" applyFont="1" applyBorder="1" applyAlignment="1">
      <alignment horizontal="left"/>
    </xf>
    <xf numFmtId="0" fontId="61" fillId="0" borderId="7" xfId="0" applyFont="1" applyBorder="1"/>
    <xf numFmtId="0" fontId="71" fillId="0" borderId="26" xfId="0" applyFont="1" applyBorder="1"/>
    <xf numFmtId="0" fontId="72" fillId="0" borderId="27" xfId="0" applyFont="1" applyBorder="1"/>
    <xf numFmtId="0" fontId="70" fillId="0" borderId="29" xfId="0" applyFont="1" applyBorder="1"/>
    <xf numFmtId="0" fontId="74" fillId="32" borderId="2" xfId="0" applyFont="1" applyFill="1" applyBorder="1" applyAlignment="1">
      <alignment horizontal="left" vertical="top" wrapText="1"/>
    </xf>
    <xf numFmtId="0" fontId="7" fillId="32" borderId="0" xfId="0" applyFont="1" applyFill="1" applyAlignment="1">
      <alignment vertical="center" wrapText="1"/>
    </xf>
    <xf numFmtId="0" fontId="0" fillId="32" borderId="0" xfId="0" applyFill="1"/>
    <xf numFmtId="0" fontId="74" fillId="34" borderId="2" xfId="0" applyFont="1" applyFill="1" applyBorder="1" applyAlignment="1">
      <alignment horizontal="left" vertical="top" wrapText="1"/>
    </xf>
    <xf numFmtId="0" fontId="56" fillId="33" borderId="2" xfId="0" applyFont="1" applyFill="1" applyBorder="1"/>
    <xf numFmtId="0" fontId="8" fillId="33" borderId="2" xfId="30" applyFont="1" applyFill="1" applyBorder="1" applyAlignment="1">
      <alignment horizontal="left"/>
    </xf>
    <xf numFmtId="0" fontId="57" fillId="33" borderId="2" xfId="0" applyFont="1" applyFill="1" applyBorder="1"/>
    <xf numFmtId="0" fontId="8" fillId="33" borderId="2" xfId="27" applyFont="1" applyFill="1" applyBorder="1" applyAlignment="1">
      <alignment horizontal="left" vertical="top"/>
    </xf>
    <xf numFmtId="0" fontId="58" fillId="33" borderId="2" xfId="0" applyFont="1" applyFill="1" applyBorder="1" applyAlignment="1">
      <alignment horizontal="center" vertical="center"/>
    </xf>
    <xf numFmtId="0" fontId="55" fillId="33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6" fillId="0" borderId="8" xfId="0" applyFont="1" applyBorder="1"/>
    <xf numFmtId="0" fontId="0" fillId="35" borderId="0" xfId="0" applyFill="1"/>
    <xf numFmtId="0" fontId="57" fillId="35" borderId="0" xfId="0" applyFont="1" applyFill="1"/>
    <xf numFmtId="0" fontId="55" fillId="35" borderId="0" xfId="0" applyFont="1" applyFill="1" applyAlignment="1">
      <alignment vertical="center"/>
    </xf>
    <xf numFmtId="0" fontId="56" fillId="35" borderId="0" xfId="0" applyFont="1" applyFill="1" applyAlignment="1">
      <alignment horizontal="left"/>
    </xf>
    <xf numFmtId="0" fontId="56" fillId="35" borderId="2" xfId="0" applyFont="1" applyFill="1" applyBorder="1"/>
    <xf numFmtId="0" fontId="54" fillId="35" borderId="8" xfId="0" applyFont="1" applyFill="1" applyBorder="1" applyAlignment="1">
      <alignment vertical="center"/>
    </xf>
    <xf numFmtId="0" fontId="4" fillId="35" borderId="2" xfId="0" applyFont="1" applyFill="1" applyBorder="1" applyAlignment="1">
      <alignment horizontal="left"/>
    </xf>
    <xf numFmtId="0" fontId="0" fillId="35" borderId="2" xfId="0" applyFill="1" applyBorder="1"/>
    <xf numFmtId="0" fontId="4" fillId="35" borderId="2" xfId="0" applyFont="1" applyFill="1" applyBorder="1"/>
    <xf numFmtId="0" fontId="70" fillId="35" borderId="2" xfId="0" applyFont="1" applyFill="1" applyBorder="1"/>
    <xf numFmtId="0" fontId="4" fillId="35" borderId="9" xfId="0" applyFont="1" applyFill="1" applyBorder="1" applyAlignment="1">
      <alignment horizontal="left"/>
    </xf>
    <xf numFmtId="0" fontId="0" fillId="35" borderId="9" xfId="0" applyFill="1" applyBorder="1"/>
    <xf numFmtId="0" fontId="0" fillId="36" borderId="2" xfId="0" applyFill="1" applyBorder="1"/>
    <xf numFmtId="0" fontId="0" fillId="37" borderId="0" xfId="0" applyFill="1"/>
    <xf numFmtId="0" fontId="57" fillId="37" borderId="0" xfId="0" applyFont="1" applyFill="1"/>
    <xf numFmtId="0" fontId="55" fillId="37" borderId="0" xfId="0" applyFont="1" applyFill="1" applyAlignment="1">
      <alignment vertical="center"/>
    </xf>
    <xf numFmtId="0" fontId="56" fillId="37" borderId="0" xfId="0" applyFont="1" applyFill="1" applyAlignment="1">
      <alignment horizontal="left"/>
    </xf>
    <xf numFmtId="0" fontId="56" fillId="37" borderId="2" xfId="0" applyFont="1" applyFill="1" applyBorder="1"/>
    <xf numFmtId="0" fontId="4" fillId="37" borderId="0" xfId="0" applyFont="1" applyFill="1"/>
    <xf numFmtId="0" fontId="4" fillId="37" borderId="2" xfId="0" applyFont="1" applyFill="1" applyBorder="1" applyAlignment="1">
      <alignment horizontal="left"/>
    </xf>
    <xf numFmtId="0" fontId="0" fillId="37" borderId="2" xfId="0" applyFill="1" applyBorder="1"/>
    <xf numFmtId="0" fontId="4" fillId="37" borderId="2" xfId="0" applyFont="1" applyFill="1" applyBorder="1"/>
    <xf numFmtId="0" fontId="70" fillId="37" borderId="2" xfId="0" applyFont="1" applyFill="1" applyBorder="1"/>
    <xf numFmtId="0" fontId="54" fillId="36" borderId="8" xfId="0" applyFont="1" applyFill="1" applyBorder="1" applyAlignment="1">
      <alignment vertical="center"/>
    </xf>
    <xf numFmtId="0" fontId="4" fillId="37" borderId="9" xfId="0" applyFont="1" applyFill="1" applyBorder="1" applyAlignment="1">
      <alignment horizontal="left"/>
    </xf>
    <xf numFmtId="0" fontId="0" fillId="37" borderId="9" xfId="0" applyFill="1" applyBorder="1"/>
    <xf numFmtId="0" fontId="63" fillId="38" borderId="2" xfId="0" applyFont="1" applyFill="1" applyBorder="1"/>
    <xf numFmtId="0" fontId="4" fillId="38" borderId="0" xfId="0" applyFont="1" applyFill="1"/>
    <xf numFmtId="0" fontId="84" fillId="39" borderId="36" xfId="36" applyFont="1" applyFill="1" applyBorder="1" applyAlignment="1">
      <alignment horizontal="left" vertical="top"/>
    </xf>
    <xf numFmtId="0" fontId="84" fillId="39" borderId="36" xfId="37" applyFont="1" applyFill="1" applyBorder="1" applyAlignment="1">
      <alignment horizontal="left" vertical="top"/>
    </xf>
    <xf numFmtId="0" fontId="84" fillId="39" borderId="36" xfId="39" applyFont="1" applyFill="1" applyBorder="1" applyAlignment="1">
      <alignment horizontal="left" vertical="top"/>
    </xf>
    <xf numFmtId="0" fontId="61" fillId="0" borderId="37" xfId="0" applyFont="1" applyBorder="1"/>
    <xf numFmtId="0" fontId="7" fillId="0" borderId="37" xfId="32" applyBorder="1" applyAlignment="1">
      <alignment horizontal="left"/>
    </xf>
    <xf numFmtId="0" fontId="57" fillId="0" borderId="37" xfId="24" applyFont="1" applyBorder="1" applyAlignment="1">
      <alignment horizontal="left"/>
    </xf>
    <xf numFmtId="0" fontId="17" fillId="0" borderId="37" xfId="33" applyFont="1" applyBorder="1"/>
    <xf numFmtId="0" fontId="58" fillId="13" borderId="37" xfId="0" applyFont="1" applyFill="1" applyBorder="1" applyAlignment="1">
      <alignment horizontal="center" vertical="center"/>
    </xf>
    <xf numFmtId="0" fontId="57" fillId="0" borderId="37" xfId="0" applyFont="1" applyBorder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67" fillId="0" borderId="37" xfId="0" applyFont="1" applyBorder="1"/>
    <xf numFmtId="0" fontId="84" fillId="39" borderId="37" xfId="39" applyFont="1" applyFill="1" applyBorder="1" applyAlignment="1">
      <alignment horizontal="left" vertical="top"/>
    </xf>
    <xf numFmtId="0" fontId="84" fillId="32" borderId="37" xfId="39" applyFont="1" applyFill="1" applyBorder="1" applyAlignment="1">
      <alignment horizontal="left" vertical="top"/>
    </xf>
    <xf numFmtId="0" fontId="84" fillId="32" borderId="37" xfId="40" applyFont="1" applyFill="1" applyBorder="1" applyAlignment="1">
      <alignment horizontal="left" vertical="top"/>
    </xf>
    <xf numFmtId="0" fontId="0" fillId="0" borderId="37" xfId="0" applyBorder="1"/>
    <xf numFmtId="0" fontId="54" fillId="0" borderId="37" xfId="0" applyFont="1" applyBorder="1" applyAlignment="1">
      <alignment vertical="center"/>
    </xf>
    <xf numFmtId="0" fontId="62" fillId="0" borderId="37" xfId="0" applyFont="1" applyBorder="1" applyAlignment="1">
      <alignment horizontal="center"/>
    </xf>
    <xf numFmtId="0" fontId="62" fillId="0" borderId="37" xfId="0" applyFont="1" applyBorder="1" applyAlignment="1">
      <alignment horizontal="left"/>
    </xf>
    <xf numFmtId="0" fontId="57" fillId="0" borderId="37" xfId="0" applyFont="1" applyBorder="1"/>
    <xf numFmtId="0" fontId="56" fillId="0" borderId="37" xfId="0" applyFont="1" applyBorder="1" applyAlignment="1">
      <alignment horizontal="left"/>
    </xf>
    <xf numFmtId="0" fontId="0" fillId="37" borderId="8" xfId="0" applyFill="1" applyBorder="1"/>
    <xf numFmtId="0" fontId="0" fillId="35" borderId="8" xfId="0" applyFill="1" applyBorder="1"/>
    <xf numFmtId="0" fontId="0" fillId="15" borderId="8" xfId="0" applyFill="1" applyBorder="1"/>
    <xf numFmtId="0" fontId="8" fillId="37" borderId="37" xfId="0" applyFont="1" applyFill="1" applyBorder="1"/>
    <xf numFmtId="0" fontId="8" fillId="37" borderId="37" xfId="28" applyFill="1" applyBorder="1" applyAlignment="1">
      <alignment horizontal="left" vertical="top" wrapText="1"/>
    </xf>
    <xf numFmtId="0" fontId="56" fillId="37" borderId="37" xfId="0" applyFont="1" applyFill="1" applyBorder="1"/>
    <xf numFmtId="0" fontId="0" fillId="37" borderId="37" xfId="0" applyFill="1" applyBorder="1" applyAlignment="1">
      <alignment horizontal="center"/>
    </xf>
    <xf numFmtId="166" fontId="0" fillId="37" borderId="37" xfId="0" applyNumberFormat="1" applyFill="1" applyBorder="1"/>
    <xf numFmtId="0" fontId="0" fillId="37" borderId="37" xfId="0" applyFill="1" applyBorder="1"/>
    <xf numFmtId="0" fontId="58" fillId="37" borderId="37" xfId="0" applyFont="1" applyFill="1" applyBorder="1" applyAlignment="1">
      <alignment horizontal="center"/>
    </xf>
    <xf numFmtId="0" fontId="17" fillId="37" borderId="37" xfId="0" applyFont="1" applyFill="1" applyBorder="1" applyAlignment="1">
      <alignment horizontal="center"/>
    </xf>
    <xf numFmtId="0" fontId="4" fillId="37" borderId="37" xfId="0" applyFont="1" applyFill="1" applyBorder="1" applyAlignment="1">
      <alignment horizontal="center"/>
    </xf>
    <xf numFmtId="0" fontId="54" fillId="37" borderId="37" xfId="0" applyFont="1" applyFill="1" applyBorder="1" applyAlignment="1">
      <alignment vertical="center"/>
    </xf>
    <xf numFmtId="0" fontId="4" fillId="37" borderId="37" xfId="0" applyFont="1" applyFill="1" applyBorder="1" applyAlignment="1">
      <alignment horizontal="left"/>
    </xf>
    <xf numFmtId="0" fontId="55" fillId="37" borderId="37" xfId="0" applyFont="1" applyFill="1" applyBorder="1" applyAlignment="1">
      <alignment horizontal="center" vertical="center"/>
    </xf>
    <xf numFmtId="0" fontId="4" fillId="37" borderId="37" xfId="0" applyFont="1" applyFill="1" applyBorder="1"/>
    <xf numFmtId="0" fontId="57" fillId="37" borderId="37" xfId="0" applyFont="1" applyFill="1" applyBorder="1"/>
    <xf numFmtId="0" fontId="8" fillId="37" borderId="37" xfId="27" applyFont="1" applyFill="1" applyBorder="1" applyAlignment="1">
      <alignment horizontal="left" vertical="top"/>
    </xf>
    <xf numFmtId="0" fontId="8" fillId="35" borderId="37" xfId="0" applyFont="1" applyFill="1" applyBorder="1"/>
    <xf numFmtId="0" fontId="8" fillId="35" borderId="37" xfId="28" applyFill="1" applyBorder="1" applyAlignment="1">
      <alignment horizontal="left" vertical="top" wrapText="1"/>
    </xf>
    <xf numFmtId="0" fontId="56" fillId="35" borderId="37" xfId="0" applyFont="1" applyFill="1" applyBorder="1"/>
    <xf numFmtId="0" fontId="4" fillId="35" borderId="37" xfId="0" applyFont="1" applyFill="1" applyBorder="1" applyAlignment="1">
      <alignment horizontal="center"/>
    </xf>
    <xf numFmtId="166" fontId="0" fillId="35" borderId="37" xfId="0" applyNumberFormat="1" applyFill="1" applyBorder="1"/>
    <xf numFmtId="0" fontId="4" fillId="35" borderId="37" xfId="0" applyFont="1" applyFill="1" applyBorder="1"/>
    <xf numFmtId="0" fontId="58" fillId="35" borderId="37" xfId="0" applyFont="1" applyFill="1" applyBorder="1" applyAlignment="1">
      <alignment horizontal="center"/>
    </xf>
    <xf numFmtId="0" fontId="17" fillId="35" borderId="37" xfId="0" applyFont="1" applyFill="1" applyBorder="1" applyAlignment="1">
      <alignment horizontal="center"/>
    </xf>
    <xf numFmtId="0" fontId="54" fillId="35" borderId="37" xfId="0" applyFont="1" applyFill="1" applyBorder="1" applyAlignment="1">
      <alignment vertical="center"/>
    </xf>
    <xf numFmtId="0" fontId="4" fillId="35" borderId="37" xfId="0" applyFont="1" applyFill="1" applyBorder="1" applyAlignment="1">
      <alignment horizontal="left"/>
    </xf>
    <xf numFmtId="0" fontId="55" fillId="35" borderId="37" xfId="0" applyFont="1" applyFill="1" applyBorder="1" applyAlignment="1">
      <alignment horizontal="center" vertical="center"/>
    </xf>
    <xf numFmtId="0" fontId="57" fillId="35" borderId="37" xfId="0" applyFont="1" applyFill="1" applyBorder="1"/>
    <xf numFmtId="0" fontId="8" fillId="35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8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4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5" fillId="15" borderId="37" xfId="0" applyFont="1" applyFill="1" applyBorder="1" applyAlignment="1">
      <alignment horizontal="center" vertical="center"/>
    </xf>
    <xf numFmtId="0" fontId="57" fillId="15" borderId="37" xfId="0" applyFont="1" applyFill="1" applyBorder="1"/>
    <xf numFmtId="0" fontId="17" fillId="15" borderId="37" xfId="0" applyFont="1" applyFill="1" applyBorder="1"/>
    <xf numFmtId="0" fontId="58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6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8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4" fillId="0" borderId="37" xfId="24" applyFont="1" applyBorder="1" applyAlignment="1">
      <alignment horizontal="left"/>
    </xf>
    <xf numFmtId="0" fontId="84" fillId="39" borderId="37" xfId="38" applyFont="1" applyFill="1" applyBorder="1" applyAlignment="1">
      <alignment horizontal="left" vertical="top"/>
    </xf>
    <xf numFmtId="0" fontId="84" fillId="32" borderId="37" xfId="38" applyFont="1" applyFill="1" applyBorder="1" applyAlignment="1">
      <alignment horizontal="left" vertical="top"/>
    </xf>
    <xf numFmtId="0" fontId="84" fillId="32" borderId="37" xfId="38" applyFont="1" applyFill="1" applyBorder="1" applyAlignment="1">
      <alignment horizontal="left" vertical="top" wrapText="1"/>
    </xf>
    <xf numFmtId="0" fontId="70" fillId="0" borderId="37" xfId="0" applyFont="1" applyBorder="1" applyAlignment="1">
      <alignment horizontal="center"/>
    </xf>
    <xf numFmtId="166" fontId="70" fillId="0" borderId="37" xfId="0" applyNumberFormat="1" applyFont="1" applyBorder="1"/>
    <xf numFmtId="0" fontId="70" fillId="0" borderId="37" xfId="0" applyFont="1" applyBorder="1"/>
    <xf numFmtId="0" fontId="4" fillId="0" borderId="37" xfId="0" applyFont="1" applyBorder="1" applyAlignment="1">
      <alignment vertical="center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8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1" fillId="0" borderId="37" xfId="0" applyFont="1" applyBorder="1"/>
    <xf numFmtId="0" fontId="72" fillId="0" borderId="37" xfId="0" applyFont="1" applyBorder="1"/>
    <xf numFmtId="0" fontId="55" fillId="0" borderId="37" xfId="0" applyFont="1" applyBorder="1"/>
    <xf numFmtId="0" fontId="58" fillId="0" borderId="37" xfId="33" applyFont="1" applyBorder="1" applyAlignment="1">
      <alignment horizontal="center" vertical="center"/>
    </xf>
    <xf numFmtId="0" fontId="70" fillId="0" borderId="37" xfId="0" applyFont="1" applyBorder="1" applyAlignment="1">
      <alignment vertical="center"/>
    </xf>
    <xf numFmtId="0" fontId="63" fillId="0" borderId="37" xfId="0" applyFont="1" applyBorder="1"/>
    <xf numFmtId="0" fontId="70" fillId="0" borderId="37" xfId="0" applyFont="1" applyBorder="1" applyAlignment="1">
      <alignment wrapText="1"/>
    </xf>
    <xf numFmtId="0" fontId="72" fillId="0" borderId="37" xfId="0" applyFont="1" applyBorder="1" applyAlignment="1">
      <alignment horizontal="left"/>
    </xf>
    <xf numFmtId="3" fontId="70" fillId="0" borderId="37" xfId="0" applyNumberFormat="1" applyFont="1" applyBorder="1"/>
    <xf numFmtId="0" fontId="72" fillId="0" borderId="37" xfId="0" applyFont="1" applyBorder="1" applyAlignment="1">
      <alignment vertical="center"/>
    </xf>
    <xf numFmtId="3" fontId="0" fillId="0" borderId="37" xfId="0" applyNumberFormat="1" applyBorder="1"/>
    <xf numFmtId="0" fontId="57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vertical="center"/>
    </xf>
    <xf numFmtId="0" fontId="60" fillId="0" borderId="37" xfId="0" applyFont="1" applyBorder="1"/>
    <xf numFmtId="166" fontId="4" fillId="0" borderId="37" xfId="0" applyNumberFormat="1" applyFont="1" applyBorder="1"/>
    <xf numFmtId="0" fontId="73" fillId="0" borderId="37" xfId="24" applyFont="1" applyBorder="1" applyAlignment="1">
      <alignment horizontal="left"/>
    </xf>
    <xf numFmtId="0" fontId="11" fillId="0" borderId="37" xfId="24" applyFont="1" applyBorder="1"/>
    <xf numFmtId="0" fontId="0" fillId="0" borderId="37" xfId="32" applyFont="1" applyBorder="1" applyAlignment="1">
      <alignment horizontal="left" vertical="top"/>
    </xf>
    <xf numFmtId="0" fontId="71" fillId="0" borderId="37" xfId="0" applyFont="1" applyBorder="1" applyAlignment="1">
      <alignment horizontal="center" vertical="center"/>
    </xf>
    <xf numFmtId="0" fontId="72" fillId="0" borderId="37" xfId="0" applyFont="1" applyBorder="1" applyAlignment="1">
      <alignment horizontal="left" vertical="center"/>
    </xf>
    <xf numFmtId="0" fontId="72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1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/>
    </xf>
    <xf numFmtId="0" fontId="63" fillId="38" borderId="37" xfId="0" applyFont="1" applyFill="1" applyBorder="1"/>
    <xf numFmtId="0" fontId="4" fillId="38" borderId="37" xfId="0" applyFont="1" applyFill="1" applyBorder="1" applyAlignment="1">
      <alignment horizontal="center"/>
    </xf>
    <xf numFmtId="166" fontId="4" fillId="38" borderId="37" xfId="0" applyNumberFormat="1" applyFont="1" applyFill="1" applyBorder="1"/>
    <xf numFmtId="0" fontId="4" fillId="38" borderId="37" xfId="0" applyFont="1" applyFill="1" applyBorder="1"/>
    <xf numFmtId="0" fontId="16" fillId="0" borderId="37" xfId="0" applyFont="1" applyBorder="1" applyAlignment="1">
      <alignment vertical="center"/>
    </xf>
    <xf numFmtId="0" fontId="58" fillId="0" borderId="37" xfId="0" applyFont="1" applyBorder="1"/>
    <xf numFmtId="0" fontId="84" fillId="32" borderId="36" xfId="36" applyFont="1" applyFill="1" applyBorder="1" applyAlignment="1">
      <alignment horizontal="left" vertical="top"/>
    </xf>
    <xf numFmtId="0" fontId="74" fillId="40" borderId="2" xfId="0" applyFont="1" applyFill="1" applyBorder="1" applyAlignment="1">
      <alignment horizontal="left" vertical="top" wrapText="1"/>
    </xf>
    <xf numFmtId="0" fontId="74" fillId="22" borderId="17" xfId="0" applyFont="1" applyFill="1" applyBorder="1" applyAlignment="1">
      <alignment horizontal="left" vertical="top" wrapText="1"/>
    </xf>
    <xf numFmtId="0" fontId="0" fillId="32" borderId="37" xfId="0" applyFill="1" applyBorder="1"/>
    <xf numFmtId="0" fontId="74" fillId="40" borderId="37" xfId="0" applyFont="1" applyFill="1" applyBorder="1" applyAlignment="1">
      <alignment horizontal="left" vertical="top"/>
    </xf>
    <xf numFmtId="0" fontId="79" fillId="0" borderId="37" xfId="0" applyFont="1" applyBorder="1"/>
    <xf numFmtId="0" fontId="79" fillId="0" borderId="37" xfId="36" applyFont="1" applyBorder="1" applyAlignment="1">
      <alignment horizontal="left" vertical="top"/>
    </xf>
    <xf numFmtId="0" fontId="79" fillId="0" borderId="37" xfId="32" applyFont="1" applyBorder="1" applyAlignment="1">
      <alignment horizontal="left" vertical="top"/>
    </xf>
    <xf numFmtId="0" fontId="79" fillId="0" borderId="37" xfId="27" applyFont="1" applyBorder="1" applyAlignment="1">
      <alignment horizontal="left" vertical="top"/>
    </xf>
    <xf numFmtId="0" fontId="79" fillId="0" borderId="37" xfId="28" applyFont="1" applyBorder="1" applyAlignment="1">
      <alignment horizontal="left" vertical="top" wrapText="1"/>
    </xf>
    <xf numFmtId="0" fontId="0" fillId="32" borderId="2" xfId="0" applyFill="1" applyBorder="1"/>
    <xf numFmtId="0" fontId="84" fillId="0" borderId="36" xfId="36" applyFont="1" applyBorder="1" applyAlignment="1">
      <alignment horizontal="left" vertical="top"/>
    </xf>
    <xf numFmtId="0" fontId="57" fillId="32" borderId="0" xfId="0" applyFont="1" applyFill="1"/>
    <xf numFmtId="0" fontId="55" fillId="32" borderId="0" xfId="0" applyFont="1" applyFill="1" applyAlignment="1">
      <alignment vertical="center"/>
    </xf>
    <xf numFmtId="0" fontId="56" fillId="32" borderId="0" xfId="0" applyFont="1" applyFill="1" applyAlignment="1">
      <alignment horizontal="left"/>
    </xf>
    <xf numFmtId="0" fontId="56" fillId="32" borderId="0" xfId="0" applyFont="1" applyFill="1"/>
    <xf numFmtId="0" fontId="4" fillId="32" borderId="0" xfId="0" applyFont="1" applyFill="1"/>
    <xf numFmtId="0" fontId="56" fillId="32" borderId="37" xfId="0" applyFont="1" applyFill="1" applyBorder="1"/>
    <xf numFmtId="0" fontId="0" fillId="32" borderId="37" xfId="0" applyFill="1" applyBorder="1" applyAlignment="1">
      <alignment horizontal="center"/>
    </xf>
    <xf numFmtId="166" fontId="0" fillId="32" borderId="37" xfId="0" applyNumberFormat="1" applyFill="1" applyBorder="1"/>
    <xf numFmtId="0" fontId="58" fillId="32" borderId="37" xfId="0" applyFont="1" applyFill="1" applyBorder="1" applyAlignment="1">
      <alignment horizontal="center"/>
    </xf>
    <xf numFmtId="0" fontId="17" fillId="32" borderId="37" xfId="0" applyFont="1" applyFill="1" applyBorder="1" applyAlignment="1">
      <alignment horizontal="center"/>
    </xf>
    <xf numFmtId="0" fontId="4" fillId="32" borderId="37" xfId="0" applyFont="1" applyFill="1" applyBorder="1" applyAlignment="1">
      <alignment horizontal="center"/>
    </xf>
    <xf numFmtId="0" fontId="4" fillId="32" borderId="37" xfId="0" applyFont="1" applyFill="1" applyBorder="1"/>
    <xf numFmtId="0" fontId="54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5" fillId="32" borderId="37" xfId="0" applyFont="1" applyFill="1" applyBorder="1" applyAlignment="1">
      <alignment horizontal="center" vertical="center"/>
    </xf>
    <xf numFmtId="0" fontId="54" fillId="32" borderId="37" xfId="24" applyFont="1" applyFill="1" applyBorder="1" applyAlignment="1">
      <alignment horizontal="left"/>
    </xf>
    <xf numFmtId="0" fontId="75" fillId="32" borderId="0" xfId="0" applyFont="1" applyFill="1" applyAlignment="1">
      <alignment horizontal="left" vertical="center"/>
    </xf>
    <xf numFmtId="0" fontId="70" fillId="32" borderId="0" xfId="0" applyFont="1" applyFill="1"/>
    <xf numFmtId="0" fontId="4" fillId="32" borderId="2" xfId="0" applyFont="1" applyFill="1" applyBorder="1" applyAlignment="1">
      <alignment horizontal="left"/>
    </xf>
    <xf numFmtId="0" fontId="54" fillId="32" borderId="8" xfId="0" applyFont="1" applyFill="1" applyBorder="1" applyAlignment="1">
      <alignment vertical="center"/>
    </xf>
    <xf numFmtId="0" fontId="53" fillId="32" borderId="0" xfId="0" applyFont="1" applyFill="1" applyAlignment="1">
      <alignment vertical="center"/>
    </xf>
    <xf numFmtId="0" fontId="52" fillId="32" borderId="0" xfId="0" applyFont="1" applyFill="1" applyAlignment="1">
      <alignment vertical="center"/>
    </xf>
    <xf numFmtId="0" fontId="53" fillId="41" borderId="0" xfId="0" applyFont="1" applyFill="1" applyAlignment="1">
      <alignment vertical="center"/>
    </xf>
    <xf numFmtId="0" fontId="52" fillId="41" borderId="0" xfId="0" applyFont="1" applyFill="1" applyAlignment="1">
      <alignment vertical="center"/>
    </xf>
    <xf numFmtId="0" fontId="79" fillId="0" borderId="0" xfId="0" applyFont="1"/>
    <xf numFmtId="0" fontId="79" fillId="0" borderId="0" xfId="28" applyFont="1" applyAlignment="1">
      <alignment horizontal="left" vertical="top" wrapText="1"/>
    </xf>
    <xf numFmtId="0" fontId="84" fillId="32" borderId="36" xfId="40" applyFont="1" applyFill="1" applyBorder="1" applyAlignment="1">
      <alignment horizontal="left" vertical="top"/>
    </xf>
    <xf numFmtId="0" fontId="56" fillId="42" borderId="2" xfId="30" applyFont="1" applyFill="1" applyBorder="1" applyAlignment="1">
      <alignment horizontal="left"/>
    </xf>
    <xf numFmtId="0" fontId="57" fillId="42" borderId="19" xfId="0" applyFont="1" applyFill="1" applyBorder="1"/>
    <xf numFmtId="0" fontId="17" fillId="42" borderId="25" xfId="0" applyFont="1" applyFill="1" applyBorder="1"/>
    <xf numFmtId="0" fontId="56" fillId="42" borderId="37" xfId="30" applyFont="1" applyFill="1" applyBorder="1" applyAlignment="1">
      <alignment horizontal="left"/>
    </xf>
    <xf numFmtId="0" fontId="85" fillId="42" borderId="19" xfId="0" applyFont="1" applyFill="1" applyBorder="1"/>
    <xf numFmtId="0" fontId="0" fillId="43" borderId="0" xfId="0" applyFill="1"/>
    <xf numFmtId="0" fontId="57" fillId="43" borderId="0" xfId="0" applyFont="1" applyFill="1"/>
    <xf numFmtId="0" fontId="55" fillId="43" borderId="0" xfId="0" applyFont="1" applyFill="1" applyAlignment="1">
      <alignment vertical="center"/>
    </xf>
    <xf numFmtId="0" fontId="56" fillId="43" borderId="0" xfId="0" applyFont="1" applyFill="1" applyAlignment="1">
      <alignment horizontal="left"/>
    </xf>
    <xf numFmtId="0" fontId="4" fillId="43" borderId="0" xfId="0" applyFont="1" applyFill="1"/>
    <xf numFmtId="0" fontId="4" fillId="43" borderId="2" xfId="0" applyFont="1" applyFill="1" applyBorder="1"/>
    <xf numFmtId="0" fontId="4" fillId="43" borderId="2" xfId="0" applyFont="1" applyFill="1" applyBorder="1" applyAlignment="1">
      <alignment horizontal="center"/>
    </xf>
    <xf numFmtId="166" fontId="4" fillId="43" borderId="2" xfId="0" applyNumberFormat="1" applyFont="1" applyFill="1" applyBorder="1"/>
    <xf numFmtId="0" fontId="7" fillId="44" borderId="2" xfId="0" applyFont="1" applyFill="1" applyBorder="1" applyAlignment="1">
      <alignment horizontal="right" vertical="top" wrapText="1"/>
    </xf>
    <xf numFmtId="0" fontId="54" fillId="43" borderId="2" xfId="0" applyFont="1" applyFill="1" applyBorder="1" applyAlignment="1">
      <alignment vertical="center"/>
    </xf>
    <xf numFmtId="0" fontId="4" fillId="43" borderId="2" xfId="0" applyFont="1" applyFill="1" applyBorder="1" applyAlignment="1">
      <alignment horizontal="left"/>
    </xf>
    <xf numFmtId="0" fontId="57" fillId="43" borderId="2" xfId="0" applyFont="1" applyFill="1" applyBorder="1"/>
    <xf numFmtId="0" fontId="17" fillId="43" borderId="2" xfId="0" applyFont="1" applyFill="1" applyBorder="1"/>
    <xf numFmtId="0" fontId="70" fillId="43" borderId="0" xfId="0" applyFont="1" applyFill="1"/>
    <xf numFmtId="0" fontId="4" fillId="43" borderId="9" xfId="0" applyFont="1" applyFill="1" applyBorder="1" applyAlignment="1">
      <alignment horizontal="left"/>
    </xf>
    <xf numFmtId="0" fontId="0" fillId="42" borderId="2" xfId="0" applyFill="1" applyBorder="1"/>
    <xf numFmtId="0" fontId="74" fillId="42" borderId="2" xfId="0" applyFont="1" applyFill="1" applyBorder="1" applyAlignment="1">
      <alignment horizontal="left" vertical="top" wrapText="1"/>
    </xf>
    <xf numFmtId="0" fontId="7" fillId="42" borderId="0" xfId="0" applyFont="1" applyFill="1" applyAlignment="1">
      <alignment vertical="center" wrapText="1"/>
    </xf>
    <xf numFmtId="0" fontId="0" fillId="42" borderId="0" xfId="0" applyFill="1"/>
    <xf numFmtId="0" fontId="0" fillId="42" borderId="37" xfId="0" applyFill="1" applyBorder="1" applyAlignment="1">
      <alignment horizontal="center"/>
    </xf>
    <xf numFmtId="0" fontId="0" fillId="42" borderId="37" xfId="0" applyFill="1" applyBorder="1"/>
    <xf numFmtId="0" fontId="58" fillId="42" borderId="37" xfId="0" applyFont="1" applyFill="1" applyBorder="1" applyAlignment="1">
      <alignment horizontal="center"/>
    </xf>
    <xf numFmtId="0" fontId="17" fillId="42" borderId="37" xfId="0" applyFont="1" applyFill="1" applyBorder="1" applyAlignment="1">
      <alignment horizontal="center"/>
    </xf>
    <xf numFmtId="0" fontId="55" fillId="42" borderId="37" xfId="0" applyFont="1" applyFill="1" applyBorder="1" applyAlignment="1">
      <alignment horizontal="center" vertical="center"/>
    </xf>
    <xf numFmtId="0" fontId="4" fillId="42" borderId="37" xfId="0" applyFont="1" applyFill="1" applyBorder="1"/>
    <xf numFmtId="0" fontId="4" fillId="42" borderId="37" xfId="0" applyFont="1" applyFill="1" applyBorder="1" applyAlignment="1">
      <alignment horizontal="center"/>
    </xf>
    <xf numFmtId="0" fontId="4" fillId="42" borderId="0" xfId="0" applyFont="1" applyFill="1"/>
    <xf numFmtId="0" fontId="4" fillId="42" borderId="2" xfId="0" applyFont="1" applyFill="1" applyBorder="1" applyAlignment="1">
      <alignment horizontal="left"/>
    </xf>
    <xf numFmtId="0" fontId="54" fillId="42" borderId="8" xfId="0" applyFont="1" applyFill="1" applyBorder="1" applyAlignment="1">
      <alignment vertical="center"/>
    </xf>
    <xf numFmtId="0" fontId="56" fillId="42" borderId="2" xfId="0" applyFont="1" applyFill="1" applyBorder="1"/>
    <xf numFmtId="0" fontId="56" fillId="42" borderId="37" xfId="0" applyFont="1" applyFill="1" applyBorder="1"/>
    <xf numFmtId="0" fontId="70" fillId="45" borderId="37" xfId="0" applyFont="1" applyFill="1" applyBorder="1" applyAlignment="1">
      <alignment vertical="center"/>
    </xf>
    <xf numFmtId="0" fontId="0" fillId="45" borderId="37" xfId="0" applyFill="1" applyBorder="1"/>
    <xf numFmtId="0" fontId="4" fillId="45" borderId="37" xfId="0" applyFont="1" applyFill="1" applyBorder="1"/>
    <xf numFmtId="0" fontId="7" fillId="46" borderId="37" xfId="0" applyFont="1" applyFill="1" applyBorder="1" applyAlignment="1">
      <alignment horizontal="right" vertical="top" wrapText="1"/>
    </xf>
    <xf numFmtId="0" fontId="84" fillId="39" borderId="36" xfId="42" applyFont="1" applyFill="1" applyBorder="1" applyAlignment="1">
      <alignment horizontal="left" vertical="top"/>
    </xf>
    <xf numFmtId="0" fontId="84" fillId="32" borderId="36" xfId="42" applyFont="1" applyFill="1" applyBorder="1" applyAlignment="1">
      <alignment horizontal="left" vertical="top"/>
    </xf>
    <xf numFmtId="0" fontId="88" fillId="32" borderId="37" xfId="0" applyFont="1" applyFill="1" applyBorder="1" applyAlignment="1">
      <alignment horizontal="center"/>
    </xf>
    <xf numFmtId="0" fontId="89" fillId="39" borderId="36" xfId="44" applyFont="1" applyFill="1" applyBorder="1" applyAlignment="1">
      <alignment horizontal="left" vertical="top"/>
    </xf>
    <xf numFmtId="0" fontId="84" fillId="32" borderId="36" xfId="44" applyFont="1" applyFill="1" applyBorder="1" applyAlignment="1">
      <alignment horizontal="left" vertical="top"/>
    </xf>
    <xf numFmtId="0" fontId="86" fillId="32" borderId="36" xfId="44" applyFont="1" applyFill="1" applyBorder="1" applyAlignment="1">
      <alignment vertical="top"/>
    </xf>
    <xf numFmtId="0" fontId="86" fillId="32" borderId="37" xfId="44" applyFont="1" applyFill="1" applyBorder="1" applyAlignment="1">
      <alignment vertical="top"/>
    </xf>
    <xf numFmtId="0" fontId="90" fillId="39" borderId="36" xfId="44" applyFont="1" applyFill="1" applyBorder="1" applyAlignment="1">
      <alignment horizontal="left" vertical="top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6" fillId="32" borderId="36" xfId="43" applyFont="1" applyFill="1" applyBorder="1" applyAlignment="1">
      <alignment horizontal="left" vertical="top"/>
    </xf>
    <xf numFmtId="0" fontId="84" fillId="39" borderId="36" xfId="45" applyFont="1" applyFill="1" applyBorder="1" applyAlignment="1">
      <alignment horizontal="left" vertical="top"/>
    </xf>
    <xf numFmtId="0" fontId="86" fillId="39" borderId="36" xfId="45" applyFont="1" applyFill="1" applyBorder="1" applyAlignment="1">
      <alignment horizontal="left" vertical="top"/>
    </xf>
    <xf numFmtId="0" fontId="84" fillId="32" borderId="36" xfId="43" applyFont="1" applyFill="1" applyBorder="1" applyAlignment="1">
      <alignment horizontal="left" vertical="top" wrapText="1"/>
    </xf>
    <xf numFmtId="0" fontId="91" fillId="32" borderId="36" xfId="42" applyFont="1" applyFill="1" applyBorder="1" applyAlignment="1">
      <alignment horizontal="left" vertical="top"/>
    </xf>
    <xf numFmtId="0" fontId="93" fillId="32" borderId="36" xfId="43" applyFont="1" applyFill="1" applyBorder="1" applyAlignment="1">
      <alignment horizontal="left" vertical="top"/>
    </xf>
    <xf numFmtId="0" fontId="86" fillId="32" borderId="36" xfId="42" applyFont="1" applyFill="1" applyBorder="1" applyAlignment="1">
      <alignment horizontal="left" vertical="top"/>
    </xf>
    <xf numFmtId="0" fontId="84" fillId="32" borderId="41" xfId="38" applyFont="1" applyFill="1" applyBorder="1" applyAlignment="1">
      <alignment horizontal="left" vertical="top"/>
    </xf>
    <xf numFmtId="0" fontId="84" fillId="32" borderId="42" xfId="42" applyFont="1" applyFill="1" applyBorder="1" applyAlignment="1">
      <alignment horizontal="left" vertical="top"/>
    </xf>
    <xf numFmtId="0" fontId="93" fillId="32" borderId="0" xfId="42" applyFont="1" applyFill="1" applyAlignment="1">
      <alignment horizontal="left" vertical="top"/>
    </xf>
    <xf numFmtId="0" fontId="93" fillId="32" borderId="0" xfId="0" applyFont="1" applyFill="1"/>
    <xf numFmtId="0" fontId="94" fillId="32" borderId="36" xfId="42" applyFont="1" applyFill="1" applyBorder="1" applyAlignment="1">
      <alignment horizontal="left" vertical="top" wrapText="1"/>
    </xf>
    <xf numFmtId="0" fontId="16" fillId="32" borderId="37" xfId="0" applyFont="1" applyFill="1" applyBorder="1" applyAlignment="1">
      <alignment horizontal="left"/>
    </xf>
    <xf numFmtId="0" fontId="88" fillId="42" borderId="36" xfId="42" applyFont="1" applyFill="1" applyBorder="1" applyAlignment="1">
      <alignment horizontal="left" vertical="top"/>
    </xf>
    <xf numFmtId="0" fontId="92" fillId="42" borderId="36" xfId="42" applyFont="1" applyFill="1" applyBorder="1"/>
    <xf numFmtId="0" fontId="91" fillId="32" borderId="38" xfId="42" applyFont="1" applyFill="1" applyBorder="1" applyAlignment="1">
      <alignment horizontal="left" vertical="top"/>
    </xf>
    <xf numFmtId="0" fontId="91" fillId="32" borderId="39" xfId="42" applyFont="1" applyFill="1" applyBorder="1" applyAlignment="1">
      <alignment horizontal="left" vertical="top"/>
    </xf>
    <xf numFmtId="0" fontId="91" fillId="32" borderId="40" xfId="42" applyFont="1" applyFill="1" applyBorder="1" applyAlignment="1">
      <alignment horizontal="left" vertical="top"/>
    </xf>
    <xf numFmtId="0" fontId="18" fillId="0" borderId="2" xfId="0" applyFont="1" applyBorder="1" applyAlignment="1" applyProtection="1">
      <alignment horizontal="center" wrapText="1"/>
      <protection hidden="1"/>
    </xf>
    <xf numFmtId="0" fontId="4" fillId="47" borderId="37" xfId="0" applyFont="1" applyFill="1" applyBorder="1"/>
    <xf numFmtId="0" fontId="4" fillId="47" borderId="37" xfId="32" applyFont="1" applyFill="1" applyBorder="1" applyAlignment="1">
      <alignment horizontal="left" vertical="top"/>
    </xf>
    <xf numFmtId="0" fontId="84" fillId="47" borderId="37" xfId="38" applyFont="1" applyFill="1" applyBorder="1" applyAlignment="1">
      <alignment horizontal="left" vertical="top"/>
    </xf>
    <xf numFmtId="0" fontId="4" fillId="48" borderId="37" xfId="0" applyFont="1" applyFill="1" applyBorder="1"/>
    <xf numFmtId="0" fontId="84" fillId="48" borderId="37" xfId="38" applyFont="1" applyFill="1" applyBorder="1" applyAlignment="1">
      <alignment horizontal="left" vertical="top"/>
    </xf>
    <xf numFmtId="0" fontId="4" fillId="48" borderId="37" xfId="32" applyFont="1" applyFill="1" applyBorder="1" applyAlignment="1">
      <alignment horizontal="left" vertical="top"/>
    </xf>
    <xf numFmtId="0" fontId="4" fillId="41" borderId="37" xfId="0" applyFont="1" applyFill="1" applyBorder="1"/>
    <xf numFmtId="0" fontId="84" fillId="41" borderId="37" xfId="38" applyFont="1" applyFill="1" applyBorder="1" applyAlignment="1">
      <alignment horizontal="left" vertical="top"/>
    </xf>
    <xf numFmtId="0" fontId="84" fillId="42" borderId="37" xfId="38" applyFont="1" applyFill="1" applyBorder="1" applyAlignment="1">
      <alignment horizontal="left" vertical="top"/>
    </xf>
    <xf numFmtId="0" fontId="51" fillId="42" borderId="37" xfId="27" applyFont="1" applyFill="1" applyBorder="1" applyAlignment="1">
      <alignment horizontal="left" vertical="top"/>
    </xf>
    <xf numFmtId="0" fontId="58" fillId="42" borderId="20" xfId="0" applyFont="1" applyFill="1" applyBorder="1"/>
    <xf numFmtId="0" fontId="17" fillId="42" borderId="9" xfId="0" applyFont="1" applyFill="1" applyBorder="1"/>
    <xf numFmtId="0" fontId="63" fillId="42" borderId="2" xfId="0" applyFont="1" applyFill="1" applyBorder="1" applyAlignment="1">
      <alignment horizontal="left"/>
    </xf>
    <xf numFmtId="0" fontId="63" fillId="42" borderId="2" xfId="0" applyFont="1" applyFill="1" applyBorder="1"/>
    <xf numFmtId="0" fontId="4" fillId="42" borderId="9" xfId="0" applyFont="1" applyFill="1" applyBorder="1" applyAlignment="1">
      <alignment wrapText="1"/>
    </xf>
    <xf numFmtId="0" fontId="70" fillId="42" borderId="37" xfId="0" applyFont="1" applyFill="1" applyBorder="1" applyAlignment="1">
      <alignment wrapText="1"/>
    </xf>
    <xf numFmtId="0" fontId="63" fillId="42" borderId="37" xfId="0" applyFont="1" applyFill="1" applyBorder="1"/>
    <xf numFmtId="0" fontId="70" fillId="42" borderId="37" xfId="0" applyFont="1" applyFill="1" applyBorder="1" applyAlignment="1">
      <alignment horizontal="center"/>
    </xf>
    <xf numFmtId="166" fontId="70" fillId="42" borderId="37" xfId="0" applyNumberFormat="1" applyFont="1" applyFill="1" applyBorder="1"/>
    <xf numFmtId="0" fontId="70" fillId="42" borderId="37" xfId="0" applyFont="1" applyFill="1" applyBorder="1"/>
    <xf numFmtId="0" fontId="70" fillId="42" borderId="37" xfId="0" applyFont="1" applyFill="1" applyBorder="1" applyAlignment="1">
      <alignment vertical="center"/>
    </xf>
    <xf numFmtId="0" fontId="58" fillId="42" borderId="37" xfId="0" applyFont="1" applyFill="1" applyBorder="1" applyAlignment="1">
      <alignment horizontal="center" vertical="center"/>
    </xf>
    <xf numFmtId="0" fontId="57" fillId="42" borderId="37" xfId="0" applyFont="1" applyFill="1" applyBorder="1"/>
    <xf numFmtId="0" fontId="17" fillId="42" borderId="37" xfId="0" applyFont="1" applyFill="1" applyBorder="1" applyAlignment="1">
      <alignment horizontal="center" vertical="center"/>
    </xf>
    <xf numFmtId="0" fontId="54" fillId="42" borderId="37" xfId="0" applyFont="1" applyFill="1" applyBorder="1" applyAlignment="1">
      <alignment vertical="center"/>
    </xf>
    <xf numFmtId="0" fontId="4" fillId="42" borderId="37" xfId="0" applyFont="1" applyFill="1" applyBorder="1" applyAlignment="1">
      <alignment horizontal="left"/>
    </xf>
    <xf numFmtId="0" fontId="72" fillId="42" borderId="37" xfId="0" applyFont="1" applyFill="1" applyBorder="1"/>
    <xf numFmtId="0" fontId="71" fillId="42" borderId="37" xfId="0" applyFont="1" applyFill="1" applyBorder="1"/>
    <xf numFmtId="0" fontId="70" fillId="42" borderId="0" xfId="0" applyFont="1" applyFill="1"/>
    <xf numFmtId="0" fontId="70" fillId="42" borderId="21" xfId="0" applyFont="1" applyFill="1" applyBorder="1"/>
    <xf numFmtId="0" fontId="4" fillId="42" borderId="9" xfId="0" applyFont="1" applyFill="1" applyBorder="1" applyAlignment="1">
      <alignment horizontal="left"/>
    </xf>
    <xf numFmtId="0" fontId="0" fillId="42" borderId="9" xfId="0" applyFill="1" applyBorder="1"/>
    <xf numFmtId="0" fontId="57" fillId="42" borderId="0" xfId="0" applyFont="1" applyFill="1"/>
    <xf numFmtId="0" fontId="55" fillId="42" borderId="0" xfId="0" applyFont="1" applyFill="1" applyAlignment="1">
      <alignment vertical="center"/>
    </xf>
    <xf numFmtId="0" fontId="56" fillId="42" borderId="0" xfId="0" applyFont="1" applyFill="1" applyAlignment="1">
      <alignment horizontal="left"/>
    </xf>
    <xf numFmtId="0" fontId="56" fillId="42" borderId="0" xfId="0" applyFont="1" applyFill="1"/>
    <xf numFmtId="0" fontId="4" fillId="42" borderId="37" xfId="0" applyFont="1" applyFill="1" applyBorder="1" applyAlignment="1">
      <alignment vertical="center"/>
    </xf>
    <xf numFmtId="0" fontId="17" fillId="42" borderId="37" xfId="0" applyFont="1" applyFill="1" applyBorder="1"/>
    <xf numFmtId="0" fontId="54" fillId="42" borderId="37" xfId="24" applyFont="1" applyFill="1" applyBorder="1" applyAlignment="1">
      <alignment horizontal="left"/>
    </xf>
    <xf numFmtId="0" fontId="56" fillId="49" borderId="2" xfId="0" applyFont="1" applyFill="1" applyBorder="1"/>
    <xf numFmtId="0" fontId="0" fillId="49" borderId="0" xfId="0" applyFill="1"/>
    <xf numFmtId="0" fontId="8" fillId="49" borderId="37" xfId="31" applyFill="1" applyBorder="1" applyAlignment="1">
      <alignment horizontal="left" vertical="top"/>
    </xf>
    <xf numFmtId="0" fontId="8" fillId="49" borderId="37" xfId="0" applyFont="1" applyFill="1" applyBorder="1"/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5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42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1" fillId="23" borderId="9" xfId="0" applyFont="1" applyFill="1" applyBorder="1" applyAlignment="1" applyProtection="1">
      <alignment horizontal="center" vertical="center" wrapText="1"/>
      <protection locked="0" hidden="1"/>
    </xf>
    <xf numFmtId="0" fontId="31" fillId="23" borderId="10" xfId="0" applyFont="1" applyFill="1" applyBorder="1" applyAlignment="1" applyProtection="1">
      <alignment horizontal="center" vertical="center" wrapText="1"/>
      <protection locked="0" hidden="1"/>
    </xf>
    <xf numFmtId="0" fontId="31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55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5" fillId="29" borderId="14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</cellXfs>
  <cellStyles count="46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Декори" xfId="45" xr:uid="{B43B1DF6-E05F-49E8-A09E-FB5DADB77325}"/>
    <cellStyle name="Звичайний_для впр" xfId="44" xr:uid="{5657576E-6CE1-41C2-AD14-2890BA75DB6E}"/>
    <cellStyle name="Звичайний_код" xfId="42" xr:uid="{974A699C-4476-44C8-81F2-0C0900CE0E5A}"/>
    <cellStyle name="Звичайний_соответствие" xfId="43" xr:uid="{CB773FBA-712A-4E69-BB2D-46AA8E0C2C5D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12</xdr:col>
      <xdr:colOff>907677</xdr:colOff>
      <xdr:row>25</xdr:row>
      <xdr:rowOff>336176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1664559" cy="3268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33121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38160</xdr:colOff>
      <xdr:row>26</xdr:row>
      <xdr:rowOff>209520</xdr:rowOff>
    </xdr:from>
    <xdr:to>
      <xdr:col>44</xdr:col>
      <xdr:colOff>9000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11278440" y="7134120"/>
          <a:ext cx="1391760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21601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B18" sqref="B18:F18"/>
    </sheetView>
  </sheetViews>
  <sheetFormatPr defaultColWidth="11.5546875" defaultRowHeight="18" x14ac:dyDescent="0.35"/>
  <cols>
    <col min="1" max="1" width="5.5546875" style="2" customWidth="1"/>
    <col min="2" max="2" width="17.109375" style="2" customWidth="1"/>
    <col min="3" max="3" width="12.33203125" style="2" customWidth="1"/>
    <col min="4" max="5" width="9.33203125" style="3" customWidth="1"/>
    <col min="6" max="6" width="14.88671875" style="2" customWidth="1"/>
    <col min="7" max="7" width="18.5546875" style="2" customWidth="1"/>
    <col min="8" max="8" width="17" style="2" customWidth="1"/>
    <col min="9" max="10" width="13.5546875" style="2" customWidth="1"/>
    <col min="11" max="11" width="9.33203125" style="2" customWidth="1"/>
    <col min="12" max="12" width="13.88671875" style="2" customWidth="1"/>
    <col min="13" max="13" width="14.33203125" style="2" customWidth="1"/>
    <col min="14" max="14" width="20.109375" style="2" customWidth="1"/>
    <col min="15" max="15" width="16" style="2" hidden="1" customWidth="1"/>
    <col min="16" max="16" width="4.109375" style="2" hidden="1" customWidth="1"/>
    <col min="17" max="17" width="5" style="2" hidden="1" customWidth="1"/>
    <col min="18" max="18" width="4.44140625" style="2" hidden="1" customWidth="1"/>
    <col min="19" max="19" width="5" style="2" hidden="1" customWidth="1"/>
    <col min="20" max="20" width="7.6640625" style="2" hidden="1" customWidth="1"/>
    <col min="21" max="21" width="3.88671875" style="2" hidden="1" customWidth="1"/>
    <col min="22" max="28" width="3.33203125" style="2" hidden="1" customWidth="1"/>
    <col min="29" max="29" width="20.33203125" style="2" hidden="1" customWidth="1"/>
    <col min="30" max="32" width="6" style="2" hidden="1" customWidth="1"/>
    <col min="33" max="33" width="10.88671875" style="2" hidden="1" customWidth="1"/>
    <col min="34" max="34" width="6" style="2" hidden="1" customWidth="1"/>
    <col min="35" max="35" width="14" style="2" hidden="1" customWidth="1"/>
    <col min="36" max="36" width="4.88671875" style="2" hidden="1" customWidth="1"/>
    <col min="37" max="43" width="9.109375" style="2" hidden="1" customWidth="1"/>
    <col min="44" max="44" width="12.5546875" style="2" customWidth="1"/>
    <col min="45" max="66" width="9.109375" style="2" customWidth="1"/>
    <col min="67" max="1025" width="11.5546875" style="4"/>
  </cols>
  <sheetData>
    <row r="1" spans="1:66 1025:1025" ht="14.25" customHeight="1" x14ac:dyDescent="0.35"/>
    <row r="2" spans="1:66 1025:1025" ht="36" customHeight="1" x14ac:dyDescent="0.35">
      <c r="A2" s="702" t="s">
        <v>1445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5"/>
      <c r="M2" s="5"/>
      <c r="AJ2" s="702"/>
      <c r="AK2" s="702"/>
      <c r="AL2" s="702"/>
      <c r="AM2" s="702"/>
      <c r="AN2" s="702"/>
      <c r="AO2" s="702"/>
      <c r="AP2" s="702"/>
      <c r="AQ2" s="702"/>
      <c r="AR2" s="702"/>
      <c r="AS2" s="702"/>
    </row>
    <row r="3" spans="1:66 1025:1025" x14ac:dyDescent="0.35">
      <c r="A3" s="703" t="s">
        <v>0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6"/>
      <c r="M3" s="6"/>
      <c r="AJ3" s="702"/>
      <c r="AK3" s="702"/>
      <c r="AL3" s="702"/>
      <c r="AM3" s="702"/>
      <c r="AN3" s="702"/>
      <c r="AO3" s="702"/>
      <c r="AP3" s="702"/>
      <c r="AQ3" s="702"/>
      <c r="AR3" s="702"/>
      <c r="AS3" s="702"/>
    </row>
    <row r="4" spans="1:66 1025:1025" ht="6" customHeight="1" x14ac:dyDescent="0.35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702"/>
      <c r="AK4" s="702"/>
      <c r="AL4" s="702"/>
      <c r="AM4" s="702"/>
      <c r="AN4" s="702"/>
      <c r="AO4" s="702"/>
      <c r="AP4" s="702"/>
      <c r="AQ4" s="702"/>
      <c r="AR4" s="702"/>
      <c r="AS4" s="702"/>
    </row>
    <row r="5" spans="1:66 1025:1025" ht="21" customHeight="1" x14ac:dyDescent="0.35">
      <c r="A5" s="9">
        <v>1</v>
      </c>
      <c r="B5" s="704" t="s">
        <v>1</v>
      </c>
      <c r="C5" s="704"/>
      <c r="D5" s="704"/>
      <c r="E5" s="1"/>
      <c r="H5" s="10"/>
      <c r="AJ5" s="702"/>
      <c r="AK5" s="702"/>
      <c r="AL5" s="702"/>
      <c r="AM5" s="702"/>
      <c r="AN5" s="702"/>
      <c r="AO5" s="702"/>
      <c r="AP5" s="702"/>
      <c r="AQ5" s="702"/>
      <c r="AR5" s="702"/>
      <c r="AS5" s="702"/>
    </row>
    <row r="6" spans="1:66 1025:1025" s="16" customFormat="1" ht="15.75" customHeight="1" x14ac:dyDescent="0.35">
      <c r="A6" s="11"/>
      <c r="B6" s="12" t="s">
        <v>2</v>
      </c>
      <c r="C6" s="13"/>
      <c r="D6" s="14"/>
      <c r="E6" s="14"/>
      <c r="F6" s="13"/>
      <c r="G6" s="13"/>
      <c r="H6" s="15"/>
      <c r="I6" s="13" t="s">
        <v>3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5">
      <c r="B7" s="705" t="s">
        <v>4</v>
      </c>
      <c r="C7" s="705"/>
      <c r="D7" s="706"/>
      <c r="E7" s="706"/>
      <c r="F7" s="706"/>
      <c r="G7" s="706"/>
      <c r="H7" s="10"/>
      <c r="I7" s="705" t="s">
        <v>5</v>
      </c>
      <c r="J7" s="705"/>
      <c r="K7" s="705"/>
      <c r="L7" s="707"/>
      <c r="M7" s="707"/>
      <c r="P7" s="17"/>
    </row>
    <row r="8" spans="1:66 1025:1025" x14ac:dyDescent="0.35">
      <c r="B8" s="705" t="s">
        <v>6</v>
      </c>
      <c r="C8" s="705"/>
      <c r="D8" s="706"/>
      <c r="E8" s="706"/>
      <c r="F8" s="706"/>
      <c r="G8" s="706"/>
      <c r="H8" s="10"/>
      <c r="I8" s="705" t="s">
        <v>6</v>
      </c>
      <c r="J8" s="705"/>
      <c r="K8" s="705"/>
      <c r="L8" s="707"/>
      <c r="M8" s="707"/>
    </row>
    <row r="9" spans="1:66 1025:1025" x14ac:dyDescent="0.35">
      <c r="B9" s="705" t="s">
        <v>7</v>
      </c>
      <c r="C9" s="705"/>
      <c r="D9" s="706"/>
      <c r="E9" s="706"/>
      <c r="F9" s="706"/>
      <c r="G9" s="706"/>
      <c r="H9" s="10"/>
      <c r="I9" s="705" t="s">
        <v>7</v>
      </c>
      <c r="J9" s="705"/>
      <c r="K9" s="705"/>
      <c r="L9" s="707"/>
      <c r="M9" s="707"/>
    </row>
    <row r="10" spans="1:66 1025:1025" x14ac:dyDescent="0.35">
      <c r="B10" s="705" t="s">
        <v>8</v>
      </c>
      <c r="C10" s="705"/>
      <c r="D10" s="708">
        <v>0</v>
      </c>
      <c r="E10" s="708"/>
      <c r="F10" s="708"/>
      <c r="G10" s="708"/>
      <c r="H10" s="10"/>
      <c r="I10" s="705" t="s">
        <v>9</v>
      </c>
      <c r="J10" s="705"/>
      <c r="K10" s="705"/>
      <c r="L10" s="707"/>
      <c r="M10" s="707"/>
      <c r="P10" s="18"/>
    </row>
    <row r="11" spans="1:66 1025:1025" x14ac:dyDescent="0.35">
      <c r="B11" s="705" t="s">
        <v>10</v>
      </c>
      <c r="C11" s="705"/>
      <c r="D11" s="709"/>
      <c r="E11" s="709"/>
      <c r="F11" s="709"/>
      <c r="G11" s="709"/>
      <c r="H11" s="10"/>
      <c r="I11" s="705" t="s">
        <v>11</v>
      </c>
      <c r="J11" s="705"/>
      <c r="K11" s="705"/>
      <c r="L11" s="707"/>
      <c r="M11" s="707"/>
      <c r="P11" s="18"/>
    </row>
    <row r="12" spans="1:66 1025:1025" x14ac:dyDescent="0.35">
      <c r="P12" s="18"/>
    </row>
    <row r="13" spans="1:66 1025:1025" ht="20.25" customHeight="1" x14ac:dyDescent="0.35">
      <c r="A13" s="9">
        <v>2</v>
      </c>
      <c r="B13" s="704" t="s">
        <v>12</v>
      </c>
      <c r="C13" s="704"/>
      <c r="D13" s="704"/>
      <c r="E13" s="1"/>
      <c r="P13" s="18"/>
    </row>
    <row r="14" spans="1:66 1025:1025" ht="20.25" customHeight="1" x14ac:dyDescent="0.35">
      <c r="B14" s="710" t="s">
        <v>1184</v>
      </c>
      <c r="C14" s="710"/>
      <c r="D14" s="710"/>
      <c r="E14" s="2"/>
      <c r="O14" s="18"/>
      <c r="BN14" s="4"/>
      <c r="AMK14"/>
    </row>
    <row r="15" spans="1:66 1025:1025" ht="9" customHeight="1" x14ac:dyDescent="0.35">
      <c r="P15" s="18"/>
    </row>
    <row r="16" spans="1:66 1025:1025" ht="9.75" customHeight="1" x14ac:dyDescent="0.35">
      <c r="P16" s="18"/>
    </row>
    <row r="17" spans="1:66" ht="45.75" customHeight="1" x14ac:dyDescent="0.35">
      <c r="A17" s="9">
        <v>3</v>
      </c>
      <c r="B17" s="711" t="s">
        <v>14</v>
      </c>
      <c r="C17" s="711"/>
      <c r="D17" s="711"/>
      <c r="E17" s="711"/>
      <c r="F17" s="711"/>
      <c r="G17" s="19" t="s">
        <v>15</v>
      </c>
      <c r="H17" s="19" t="s">
        <v>16</v>
      </c>
      <c r="I17" s="19" t="s">
        <v>17</v>
      </c>
      <c r="J17" s="20"/>
      <c r="P17" s="21" t="s">
        <v>18</v>
      </c>
    </row>
    <row r="18" spans="1:66" ht="35.25" customHeight="1" x14ac:dyDescent="0.35">
      <c r="B18" s="712" t="s">
        <v>1209</v>
      </c>
      <c r="C18" s="712"/>
      <c r="D18" s="712"/>
      <c r="E18" s="712"/>
      <c r="F18" s="712"/>
      <c r="G18" s="22" t="str">
        <f>CONCATENATE(VLOOKUP(O18,соответствие!I:AM,29,0), "  ",VLOOKUP(O20,'для впр'!$C$1:$D$9,2,0))</f>
        <v>Idea LuxeForm  Extra Matt</v>
      </c>
      <c r="H18" s="23" t="str">
        <f>IF(O20="ME","ТАК",(IF(O20="MM","ТАК",(IF(O20="GL","НI",(IF(O20="MT","НI",(IF(O20="MT-AF","НІ",(IF(O20="MTD","ТАК",(IF(O20="GLD","ТАК",(IF(O20="FN","ТАК",(IF(O20="MET","ТАК")))))))))))))))))</f>
        <v>НI</v>
      </c>
      <c r="I18" s="24">
        <f>VLOOKUP(O18,соответствие!I:M,5,0)</f>
        <v>2888</v>
      </c>
      <c r="J18" s="25"/>
      <c r="K18" s="26"/>
      <c r="L18" s="26"/>
      <c r="M18" s="26"/>
      <c r="O18" s="658" t="str">
        <f>IFERROR(VLOOKUP(B18,соответствие!$G$2:$AB$153,3,0)," ")</f>
        <v>MT-01 iS Маршмелоу, 17,7 MDF iS в колір *FD</v>
      </c>
      <c r="P18" s="2" t="str">
        <f>VLOOKUP(Ввід!O18,соответствие!E:AV,40,0)</f>
        <v>Кромка в колір</v>
      </c>
      <c r="AC18" s="27" t="str">
        <f>VLOOKUP(B18,код!A:B,2,FALSE())</f>
        <v xml:space="preserve">РО176085   </v>
      </c>
    </row>
    <row r="19" spans="1:66" ht="15" customHeight="1" x14ac:dyDescent="0.35">
      <c r="B19" s="28"/>
      <c r="C19" s="28"/>
      <c r="D19" s="29"/>
      <c r="E19" s="29"/>
      <c r="F19" s="28"/>
      <c r="G19" s="30"/>
      <c r="H19" s="30"/>
      <c r="I19" s="30"/>
      <c r="J19" s="30"/>
    </row>
    <row r="20" spans="1:66" ht="15" customHeight="1" x14ac:dyDescent="0.35">
      <c r="A20" s="2">
        <v>4</v>
      </c>
      <c r="B20" s="714" t="s">
        <v>19</v>
      </c>
      <c r="C20" s="714"/>
      <c r="D20" s="714"/>
      <c r="E20" s="715"/>
      <c r="F20" s="713" t="s">
        <v>20</v>
      </c>
      <c r="G20" s="713"/>
      <c r="H20" s="713"/>
      <c r="I20" s="31"/>
      <c r="J20" s="31"/>
      <c r="O20" s="2" t="str">
        <f>VLOOKUP(O18,соответствие!I:AC,21,0)</f>
        <v>MT</v>
      </c>
      <c r="T20" s="32" t="s">
        <v>21</v>
      </c>
    </row>
    <row r="21" spans="1:66" ht="19.5" customHeight="1" x14ac:dyDescent="0.35">
      <c r="A21" s="33"/>
      <c r="B21" s="720" t="s">
        <v>22</v>
      </c>
      <c r="C21" s="721"/>
      <c r="D21" s="721"/>
      <c r="E21" s="722"/>
      <c r="F21" s="716" t="str">
        <f>IF(B21='для впр'!$A$1,VLOOKUP(Ввід!O18,'для впр'!A:M,6,0),VLOOKUP(Ввід!O18,'для впр'!A:M,11,0))</f>
        <v xml:space="preserve">MT-01 </v>
      </c>
      <c r="G21" s="716"/>
      <c r="H21" s="716"/>
      <c r="I21" s="31"/>
      <c r="J21" s="31"/>
      <c r="O21" s="17"/>
      <c r="T21" s="34" t="str">
        <f>VLOOKUP(Ввід!O18,соответствие!E:AV,40,0)</f>
        <v>Кромка в колір</v>
      </c>
    </row>
    <row r="22" spans="1:66" ht="8.25" customHeight="1" x14ac:dyDescent="0.35">
      <c r="M22" s="18"/>
    </row>
    <row r="23" spans="1:66" s="38" customFormat="1" ht="30.75" customHeight="1" x14ac:dyDescent="0.35">
      <c r="A23" s="9">
        <v>5</v>
      </c>
      <c r="B23" s="717" t="s">
        <v>23</v>
      </c>
      <c r="C23" s="717"/>
      <c r="D23" s="717"/>
      <c r="E23" s="717"/>
      <c r="F23" s="717"/>
      <c r="G23" s="717"/>
      <c r="H23" s="717"/>
      <c r="I23" s="717"/>
      <c r="J23" s="717"/>
      <c r="K23" s="717"/>
      <c r="L23" s="35"/>
      <c r="M23" s="36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</row>
    <row r="24" spans="1:66" ht="36" customHeight="1" x14ac:dyDescent="0.35">
      <c r="A24" s="33"/>
      <c r="B24" s="718" t="s">
        <v>24</v>
      </c>
      <c r="C24" s="39"/>
      <c r="D24" s="40"/>
      <c r="E24" s="40"/>
      <c r="F24" s="33"/>
      <c r="G24" s="33"/>
      <c r="H24" s="33"/>
      <c r="I24" s="33"/>
      <c r="J24" s="33"/>
      <c r="K24" s="33"/>
      <c r="L24" s="33"/>
      <c r="M24" s="41"/>
    </row>
    <row r="25" spans="1:66" ht="18" customHeight="1" x14ac:dyDescent="0.35">
      <c r="B25" s="718"/>
    </row>
    <row r="26" spans="1:66" ht="38.25" customHeight="1" x14ac:dyDescent="0.35">
      <c r="A26" s="9">
        <v>6</v>
      </c>
      <c r="B26" s="717" t="s">
        <v>25</v>
      </c>
      <c r="C26" s="717"/>
      <c r="D26" s="717"/>
      <c r="E26" s="372"/>
      <c r="I26" s="719" t="s">
        <v>26</v>
      </c>
      <c r="J26" s="719"/>
      <c r="K26" s="719"/>
      <c r="L26" s="719"/>
      <c r="M26" s="42"/>
      <c r="N26" s="43"/>
      <c r="AU26" s="44" t="s">
        <v>27</v>
      </c>
    </row>
    <row r="27" spans="1:66" ht="51" customHeight="1" x14ac:dyDescent="0.35">
      <c r="I27" s="727" t="s">
        <v>28</v>
      </c>
      <c r="J27" s="727"/>
      <c r="K27" s="727"/>
      <c r="L27" s="727"/>
      <c r="M27" s="727"/>
      <c r="N27" s="45"/>
    </row>
    <row r="28" spans="1:66" ht="33" customHeight="1" x14ac:dyDescent="0.35">
      <c r="A28" s="9">
        <v>8</v>
      </c>
      <c r="B28" s="734" t="s">
        <v>29</v>
      </c>
      <c r="C28" s="735"/>
      <c r="D28" s="735"/>
      <c r="E28" s="736"/>
      <c r="F28" s="19" t="s">
        <v>30</v>
      </c>
      <c r="G28" s="19" t="s">
        <v>31</v>
      </c>
      <c r="I28" s="727"/>
      <c r="J28" s="727"/>
      <c r="K28" s="727"/>
      <c r="L28" s="727"/>
      <c r="M28" s="727"/>
      <c r="N28" s="45"/>
    </row>
    <row r="29" spans="1:66" ht="15.75" customHeight="1" x14ac:dyDescent="0.35">
      <c r="A29" s="46"/>
      <c r="B29" s="731" t="s">
        <v>32</v>
      </c>
      <c r="C29" s="732"/>
      <c r="D29" s="732"/>
      <c r="E29" s="733"/>
      <c r="F29" s="47" t="str">
        <f>IF(B29="Звичайна упаковка",Упаковка!C6,IF(Ввід!B29="Посилена упаковка",200))</f>
        <v>безкоштовно</v>
      </c>
      <c r="G29" s="48">
        <f>IF(B29="Звичайна упаковка",Упаковка!D6,IF(Ввід!B29="Посилена упаковка",K145*200))</f>
        <v>0</v>
      </c>
      <c r="I29" s="727"/>
      <c r="J29" s="727"/>
      <c r="K29" s="727"/>
      <c r="L29" s="727"/>
      <c r="M29" s="727"/>
      <c r="N29" s="45"/>
    </row>
    <row r="30" spans="1:66" ht="4.5" customHeight="1" x14ac:dyDescent="0.35">
      <c r="A30" s="46"/>
      <c r="B30" s="49"/>
      <c r="C30" s="49"/>
      <c r="D30" s="49"/>
      <c r="E30" s="49"/>
      <c r="F30" s="41"/>
      <c r="G30" s="50"/>
      <c r="I30" s="51"/>
      <c r="J30" s="51"/>
      <c r="K30" s="51"/>
      <c r="L30" s="51"/>
      <c r="M30" s="51"/>
      <c r="N30" s="45"/>
    </row>
    <row r="31" spans="1:66" ht="4.5" customHeight="1" x14ac:dyDescent="0.35">
      <c r="B31" s="52"/>
      <c r="I31" s="53"/>
      <c r="J31" s="53"/>
      <c r="K31" s="53"/>
      <c r="L31" s="53"/>
      <c r="M31" s="53"/>
      <c r="N31" s="54"/>
    </row>
    <row r="32" spans="1:66" ht="72.75" customHeight="1" x14ac:dyDescent="0.35">
      <c r="A32" s="19" t="s">
        <v>33</v>
      </c>
      <c r="B32" s="19" t="s">
        <v>34</v>
      </c>
      <c r="C32" s="19" t="s">
        <v>35</v>
      </c>
      <c r="D32" s="55" t="s">
        <v>36</v>
      </c>
      <c r="E32" s="55" t="s">
        <v>898</v>
      </c>
      <c r="F32" s="19" t="s">
        <v>37</v>
      </c>
      <c r="G32" s="56" t="s">
        <v>38</v>
      </c>
      <c r="H32" s="19" t="s">
        <v>39</v>
      </c>
      <c r="I32" s="57" t="s">
        <v>40</v>
      </c>
      <c r="J32" s="57" t="s">
        <v>41</v>
      </c>
      <c r="K32" s="58" t="s">
        <v>42</v>
      </c>
      <c r="L32" s="58" t="s">
        <v>43</v>
      </c>
      <c r="M32" s="58" t="s">
        <v>44</v>
      </c>
      <c r="N32" s="59" t="s">
        <v>45</v>
      </c>
      <c r="O32" s="2" t="str">
        <f>IF(B33&gt;0,1," ")</f>
        <v xml:space="preserve"> </v>
      </c>
      <c r="Y32" s="18"/>
    </row>
    <row r="33" spans="1:44" x14ac:dyDescent="0.35">
      <c r="A33" s="60">
        <v>1</v>
      </c>
      <c r="B33" s="61"/>
      <c r="C33" s="61"/>
      <c r="D33" s="61"/>
      <c r="E33" s="61" t="s">
        <v>901</v>
      </c>
      <c r="F33" s="62">
        <v>1</v>
      </c>
      <c r="G33" s="63" t="s">
        <v>46</v>
      </c>
      <c r="H33" s="63">
        <v>0</v>
      </c>
      <c r="I33" s="64" t="str">
        <f>IF(J33=0,"Без отворів","З отворами")</f>
        <v>Без отворів</v>
      </c>
      <c r="J33" s="63">
        <v>0</v>
      </c>
      <c r="K33" s="65">
        <f>ROUND(IF(B33*C33*D33/1000000&lt;=0,0,B33*C33*D33/1000000),3)</f>
        <v>0</v>
      </c>
      <c r="L33" s="66">
        <f t="shared" ref="L33:L64" si="0">(B33+C33)*2/1000*D33</f>
        <v>0</v>
      </c>
      <c r="M33" s="66">
        <f>IF(E33="Так",(I18*K33*2)+(K33*150), IF(K33&gt;0,$I$18*K33,0)+D33*IF(OR(H33=1,H33=2),B33,IF(OR(H33=3,H33=4),C33,0))*VLOOKUP(G33,Справочник!$B$12:$C$18,2,0)/1000)</f>
        <v>0</v>
      </c>
      <c r="N33" s="67"/>
      <c r="Y33" s="18"/>
      <c r="AC33" s="68">
        <f>VLOOKUP(G33,Справочник!$B$12:$D$18,3,0)</f>
        <v>0</v>
      </c>
      <c r="AR33" s="69"/>
    </row>
    <row r="34" spans="1:44" x14ac:dyDescent="0.35">
      <c r="A34" s="60">
        <v>2</v>
      </c>
      <c r="B34" s="61"/>
      <c r="C34" s="61"/>
      <c r="D34" s="61"/>
      <c r="E34" s="61" t="s">
        <v>901</v>
      </c>
      <c r="F34" s="62">
        <v>1</v>
      </c>
      <c r="G34" s="63" t="s">
        <v>46</v>
      </c>
      <c r="H34" s="63">
        <v>0</v>
      </c>
      <c r="I34" s="64" t="str">
        <f t="shared" ref="I34:I64" si="1">IF(J34=0,"Без отворів","З отворами")</f>
        <v>Без отворів</v>
      </c>
      <c r="J34" s="63">
        <v>0</v>
      </c>
      <c r="K34" s="65">
        <f t="shared" ref="K34:K41" si="2">ROUND(IF(B34*C34*D34/1000000&lt;=0,0,B34*C34*D34/1000000),3)</f>
        <v>0</v>
      </c>
      <c r="L34" s="66">
        <f t="shared" si="0"/>
        <v>0</v>
      </c>
      <c r="M34" s="66">
        <f>IF(E34="Так",(I18*K34*2)+(K34*150),IF(K34&gt;0,$I$18*K34,0)+D34*IF(OR(H34=1,H34=2),B34,IF(OR(H34=3,H34=4),C34,0))*VLOOKUP(G34,Справочник!$B$12:$C$18,2,0)/1000)</f>
        <v>0</v>
      </c>
      <c r="N34" s="67"/>
      <c r="AC34" s="68">
        <f>VLOOKUP(G34,Справочник!$B$12:$D$18,3,0)</f>
        <v>0</v>
      </c>
      <c r="AR34" s="69"/>
    </row>
    <row r="35" spans="1:44" x14ac:dyDescent="0.35">
      <c r="A35" s="60">
        <v>3</v>
      </c>
      <c r="B35" s="61"/>
      <c r="C35" s="61"/>
      <c r="D35" s="61"/>
      <c r="E35" s="61" t="s">
        <v>901</v>
      </c>
      <c r="F35" s="62">
        <v>1</v>
      </c>
      <c r="G35" s="63" t="s">
        <v>46</v>
      </c>
      <c r="H35" s="63">
        <v>0</v>
      </c>
      <c r="I35" s="64" t="str">
        <f t="shared" si="1"/>
        <v>Без отворів</v>
      </c>
      <c r="J35" s="63">
        <v>0</v>
      </c>
      <c r="K35" s="65">
        <f t="shared" si="2"/>
        <v>0</v>
      </c>
      <c r="L35" s="66">
        <f t="shared" si="0"/>
        <v>0</v>
      </c>
      <c r="M35" s="66">
        <f>IF(E35="Так",(I18*K35*2)+(K35*150), IF(K35&gt;0,$I$18*K35,0)+D35*IF(OR(H35=1,H35=2),B35,IF(OR(H35=3,H35=4),C35,0))*VLOOKUP(G35,Справочник!$B$12:$C$18,2,0)/1000)</f>
        <v>0</v>
      </c>
      <c r="N35" s="67"/>
      <c r="AC35" s="68">
        <f>VLOOKUP(G35,Справочник!$B$12:$D$18,3,0)</f>
        <v>0</v>
      </c>
      <c r="AR35" s="69"/>
    </row>
    <row r="36" spans="1:44" x14ac:dyDescent="0.35">
      <c r="A36" s="60">
        <v>4</v>
      </c>
      <c r="B36" s="61"/>
      <c r="C36" s="61"/>
      <c r="D36" s="61"/>
      <c r="E36" s="61" t="s">
        <v>901</v>
      </c>
      <c r="F36" s="62">
        <v>1</v>
      </c>
      <c r="G36" s="63" t="s">
        <v>46</v>
      </c>
      <c r="H36" s="63">
        <v>0</v>
      </c>
      <c r="I36" s="64" t="str">
        <f t="shared" si="1"/>
        <v>Без отворів</v>
      </c>
      <c r="J36" s="63">
        <v>0</v>
      </c>
      <c r="K36" s="65">
        <f t="shared" si="2"/>
        <v>0</v>
      </c>
      <c r="L36" s="66">
        <f t="shared" si="0"/>
        <v>0</v>
      </c>
      <c r="M36" s="66">
        <f>IF(E36="Так",(I18*K36*2)+(K36*150), IF(K36&gt;0,$I$18*K36,0)+D36*IF(OR(H36=1,H36=2),B36,IF(OR(H36=3,H36=4),C36,0))*VLOOKUP(G36,Справочник!$B$12:$C$18,2,0)/1000)</f>
        <v>0</v>
      </c>
      <c r="N36" s="67"/>
      <c r="AC36" s="68">
        <f>VLOOKUP(G36,Справочник!$B$12:$D$18,3,0)</f>
        <v>0</v>
      </c>
      <c r="AR36" s="69"/>
    </row>
    <row r="37" spans="1:44" x14ac:dyDescent="0.35">
      <c r="A37" s="60">
        <v>5</v>
      </c>
      <c r="B37" s="61"/>
      <c r="C37" s="61"/>
      <c r="D37" s="61"/>
      <c r="E37" s="61" t="s">
        <v>901</v>
      </c>
      <c r="F37" s="62">
        <v>1</v>
      </c>
      <c r="G37" s="63" t="s">
        <v>46</v>
      </c>
      <c r="H37" s="63">
        <v>0</v>
      </c>
      <c r="I37" s="64" t="str">
        <f t="shared" si="1"/>
        <v>Без отворів</v>
      </c>
      <c r="J37" s="63">
        <v>0</v>
      </c>
      <c r="K37" s="65">
        <f t="shared" si="2"/>
        <v>0</v>
      </c>
      <c r="L37" s="66">
        <f t="shared" si="0"/>
        <v>0</v>
      </c>
      <c r="M37" s="66">
        <f>IF(E37="Так",(I18*K37*2)+(K37*150), IF(K37&gt;0,$I$18*K37,0)+D37*IF(OR(H37=1,H37=2),B37,IF(OR(H37=3,H37=4),C37,0))*VLOOKUP(G37,Справочник!$B$12:$C$18,2,0)/1000)</f>
        <v>0</v>
      </c>
      <c r="N37" s="67"/>
      <c r="V37" s="70"/>
      <c r="AC37" s="68">
        <f>VLOOKUP(G37,Справочник!$B$12:$D$18,3,0)</f>
        <v>0</v>
      </c>
      <c r="AR37" s="69"/>
    </row>
    <row r="38" spans="1:44" x14ac:dyDescent="0.35">
      <c r="A38" s="60">
        <v>6</v>
      </c>
      <c r="B38" s="61"/>
      <c r="C38" s="61"/>
      <c r="D38" s="61"/>
      <c r="E38" s="61" t="s">
        <v>901</v>
      </c>
      <c r="F38" s="62">
        <v>1</v>
      </c>
      <c r="G38" s="63" t="s">
        <v>46</v>
      </c>
      <c r="H38" s="63">
        <v>0</v>
      </c>
      <c r="I38" s="64" t="str">
        <f t="shared" si="1"/>
        <v>Без отворів</v>
      </c>
      <c r="J38" s="63">
        <v>0</v>
      </c>
      <c r="K38" s="65">
        <f t="shared" si="2"/>
        <v>0</v>
      </c>
      <c r="L38" s="66">
        <f t="shared" si="0"/>
        <v>0</v>
      </c>
      <c r="M38" s="66">
        <f>IF(E38="Так",(I18*K38*2)+(K38*150), IF(K38&gt;0,$I$18*K38,0)+D38*IF(OR(H38=1,H38=2),B38,IF(OR(H38=3,H38=4),C38,0))*VLOOKUP(G38,Справочник!$B$12:$C$18,2,0)/1000)</f>
        <v>0</v>
      </c>
      <c r="N38" s="67"/>
      <c r="AC38" s="68">
        <f>VLOOKUP(G38,Справочник!$B$12:$D$18,3,0)</f>
        <v>0</v>
      </c>
      <c r="AR38" s="69"/>
    </row>
    <row r="39" spans="1:44" x14ac:dyDescent="0.35">
      <c r="A39" s="60">
        <v>7</v>
      </c>
      <c r="B39" s="61"/>
      <c r="C39" s="61"/>
      <c r="D39" s="61"/>
      <c r="E39" s="61" t="s">
        <v>901</v>
      </c>
      <c r="F39" s="62">
        <v>1</v>
      </c>
      <c r="G39" s="63" t="s">
        <v>46</v>
      </c>
      <c r="H39" s="63">
        <v>0</v>
      </c>
      <c r="I39" s="64" t="str">
        <f t="shared" si="1"/>
        <v>Без отворів</v>
      </c>
      <c r="J39" s="63">
        <v>0</v>
      </c>
      <c r="K39" s="65">
        <f t="shared" si="2"/>
        <v>0</v>
      </c>
      <c r="L39" s="66">
        <f t="shared" si="0"/>
        <v>0</v>
      </c>
      <c r="M39" s="66">
        <f>IF(E39="Так",(I18*K39*2)+(K39*150), IF(K39&gt;0,$I$18*K39,0)+D39*IF(OR(H39=1,H39=2),B39,IF(OR(H39=3,H39=4),C39,0))*VLOOKUP(G39,Справочник!$B$12:$C$18,2,0)/1000)</f>
        <v>0</v>
      </c>
      <c r="N39" s="67"/>
      <c r="AC39" s="68">
        <f>VLOOKUP(G39,Справочник!$B$12:$D$18,3,0)</f>
        <v>0</v>
      </c>
      <c r="AR39" s="69"/>
    </row>
    <row r="40" spans="1:44" x14ac:dyDescent="0.35">
      <c r="A40" s="60">
        <v>8</v>
      </c>
      <c r="B40" s="61"/>
      <c r="C40" s="61"/>
      <c r="D40" s="61"/>
      <c r="E40" s="61" t="s">
        <v>901</v>
      </c>
      <c r="F40" s="62">
        <v>1</v>
      </c>
      <c r="G40" s="63" t="s">
        <v>46</v>
      </c>
      <c r="H40" s="63">
        <v>0</v>
      </c>
      <c r="I40" s="64" t="str">
        <f t="shared" si="1"/>
        <v>Без отворів</v>
      </c>
      <c r="J40" s="63">
        <v>0</v>
      </c>
      <c r="K40" s="65">
        <f t="shared" si="2"/>
        <v>0</v>
      </c>
      <c r="L40" s="66">
        <f t="shared" si="0"/>
        <v>0</v>
      </c>
      <c r="M40" s="66">
        <f>IF(E40="Так",(I18*K40*2)+(K40*150), IF(K40&gt;0,$I$18*K40,0)+D40*IF(OR(H40=1,H40=2),B40,IF(OR(H40=3,H40=4),C40,0))*VLOOKUP(G40,Справочник!$B$12:$C$18,2,0)/1000)</f>
        <v>0</v>
      </c>
      <c r="N40" s="67"/>
      <c r="AC40" s="68">
        <f>VLOOKUP(G40,Справочник!$B$12:$D$18,3,0)</f>
        <v>0</v>
      </c>
      <c r="AR40" s="69"/>
    </row>
    <row r="41" spans="1:44" x14ac:dyDescent="0.35">
      <c r="A41" s="60">
        <v>9</v>
      </c>
      <c r="B41" s="61"/>
      <c r="C41" s="61"/>
      <c r="D41" s="61"/>
      <c r="E41" s="61" t="s">
        <v>901</v>
      </c>
      <c r="F41" s="62">
        <v>1</v>
      </c>
      <c r="G41" s="63" t="s">
        <v>46</v>
      </c>
      <c r="H41" s="63">
        <v>0</v>
      </c>
      <c r="I41" s="64" t="str">
        <f t="shared" si="1"/>
        <v>Без отворів</v>
      </c>
      <c r="J41" s="63">
        <v>0</v>
      </c>
      <c r="K41" s="65">
        <f t="shared" si="2"/>
        <v>0</v>
      </c>
      <c r="L41" s="66">
        <f t="shared" si="0"/>
        <v>0</v>
      </c>
      <c r="M41" s="66">
        <f>IF(E41="Так",(I18*K41*2)+(K41*150), IF(K41&gt;0,$I$18*K41,0)+D41*IF(OR(H41=1,H41=2),B41,IF(OR(H41=3,H41=4),C41,0))*VLOOKUP(G41,Справочник!$B$12:$C$18,2,0)/1000)</f>
        <v>0</v>
      </c>
      <c r="N41" s="67"/>
      <c r="AC41" s="68">
        <f>VLOOKUP(G41,Справочник!$B$12:$D$18,3,0)</f>
        <v>0</v>
      </c>
      <c r="AR41" s="69"/>
    </row>
    <row r="42" spans="1:44" x14ac:dyDescent="0.35">
      <c r="A42" s="60">
        <v>10</v>
      </c>
      <c r="B42" s="61"/>
      <c r="C42" s="61"/>
      <c r="D42" s="61"/>
      <c r="E42" s="61" t="s">
        <v>901</v>
      </c>
      <c r="F42" s="62">
        <v>1</v>
      </c>
      <c r="G42" s="63" t="s">
        <v>46</v>
      </c>
      <c r="H42" s="63">
        <v>0</v>
      </c>
      <c r="I42" s="64" t="str">
        <f t="shared" si="1"/>
        <v>Без отворів</v>
      </c>
      <c r="J42" s="63">
        <v>0</v>
      </c>
      <c r="K42" s="65">
        <f t="shared" ref="K42:K82" si="3">ROUND(IF(B42*C42/1000000*D42&lt;=0,0,B42*C42/1000000*D42),3)</f>
        <v>0</v>
      </c>
      <c r="L42" s="66">
        <f t="shared" si="0"/>
        <v>0</v>
      </c>
      <c r="M42" s="66">
        <f>IF(E42="Так",(I18*K42*2)+(K42*150), IF(K42&gt;0,$I$18*K42,0)+D42*IF(OR(H42=1,H42=2),B42,IF(OR(H42=3,H42=4),C42,0))*VLOOKUP(G42,Справочник!$B$12:$C$18,2,0)/1000)</f>
        <v>0</v>
      </c>
      <c r="N42" s="67"/>
      <c r="AC42" s="68">
        <f>VLOOKUP(G42,Справочник!$B$12:$D$18,3,0)</f>
        <v>0</v>
      </c>
      <c r="AR42" s="69"/>
    </row>
    <row r="43" spans="1:44" x14ac:dyDescent="0.35">
      <c r="A43" s="60">
        <v>11</v>
      </c>
      <c r="B43" s="61"/>
      <c r="C43" s="61"/>
      <c r="D43" s="61"/>
      <c r="E43" s="61" t="s">
        <v>901</v>
      </c>
      <c r="F43" s="62">
        <v>1</v>
      </c>
      <c r="G43" s="63" t="s">
        <v>46</v>
      </c>
      <c r="H43" s="63">
        <v>0</v>
      </c>
      <c r="I43" s="64" t="str">
        <f t="shared" si="1"/>
        <v>Без отворів</v>
      </c>
      <c r="J43" s="63">
        <v>0</v>
      </c>
      <c r="K43" s="65">
        <f t="shared" si="3"/>
        <v>0</v>
      </c>
      <c r="L43" s="66">
        <f t="shared" si="0"/>
        <v>0</v>
      </c>
      <c r="M43" s="66">
        <f>IF(E43="Так",(I18*K43*2)+(K43*150), IF(K43&gt;0,$I$18*K43,0)+D43*IF(OR(H43=1,H43=2),B43,IF(OR(H43=3,H43=4),C43,0))*VLOOKUP(G43,Справочник!$B$12:$C$18,2,0)/1000)</f>
        <v>0</v>
      </c>
      <c r="N43" s="67"/>
      <c r="V43" s="70"/>
      <c r="AC43" s="68">
        <f>VLOOKUP(G43,Справочник!$B$12:$D$18,3,0)</f>
        <v>0</v>
      </c>
      <c r="AR43" s="69"/>
    </row>
    <row r="44" spans="1:44" x14ac:dyDescent="0.35">
      <c r="A44" s="60">
        <v>12</v>
      </c>
      <c r="B44" s="61"/>
      <c r="C44" s="61"/>
      <c r="D44" s="61"/>
      <c r="E44" s="61" t="s">
        <v>901</v>
      </c>
      <c r="F44" s="62">
        <v>1</v>
      </c>
      <c r="G44" s="63" t="s">
        <v>46</v>
      </c>
      <c r="H44" s="63">
        <v>0</v>
      </c>
      <c r="I44" s="64" t="str">
        <f t="shared" si="1"/>
        <v>Без отворів</v>
      </c>
      <c r="J44" s="63">
        <v>0</v>
      </c>
      <c r="K44" s="65">
        <f t="shared" si="3"/>
        <v>0</v>
      </c>
      <c r="L44" s="66">
        <f t="shared" si="0"/>
        <v>0</v>
      </c>
      <c r="M44" s="66">
        <f>IF(E44="Так",(I18*K44*2)+(K44*150), IF(K44&gt;0,$I$18*K44,0)+D44*IF(OR(H44=1,H44=2),B44,IF(OR(H44=3,H44=4),C44,0))*VLOOKUP(G44,Справочник!$B$12:$C$18,2,0)/1000)</f>
        <v>0</v>
      </c>
      <c r="N44" s="67"/>
      <c r="V44" s="70"/>
      <c r="AC44" s="68">
        <f>VLOOKUP(G44,Справочник!$B$12:$D$18,3,0)</f>
        <v>0</v>
      </c>
      <c r="AR44" s="69"/>
    </row>
    <row r="45" spans="1:44" x14ac:dyDescent="0.35">
      <c r="A45" s="60">
        <v>13</v>
      </c>
      <c r="B45" s="61"/>
      <c r="C45" s="61"/>
      <c r="D45" s="61"/>
      <c r="E45" s="61" t="s">
        <v>901</v>
      </c>
      <c r="F45" s="62">
        <v>1</v>
      </c>
      <c r="G45" s="63" t="s">
        <v>46</v>
      </c>
      <c r="H45" s="63">
        <v>0</v>
      </c>
      <c r="I45" s="64" t="str">
        <f t="shared" si="1"/>
        <v>Без отворів</v>
      </c>
      <c r="J45" s="63">
        <v>0</v>
      </c>
      <c r="K45" s="65">
        <f t="shared" si="3"/>
        <v>0</v>
      </c>
      <c r="L45" s="66">
        <f t="shared" si="0"/>
        <v>0</v>
      </c>
      <c r="M45" s="66">
        <f>IF(E45="Так",(I18*K45*2)+(K45*150), IF(K45&gt;0,$I$18*K45,0)+D45*IF(OR(H45=1,H45=2),B45,IF(OR(H45=3,H45=4),C45,0))*VLOOKUP(G45,Справочник!$B$12:$C$18,2,0)/1000)</f>
        <v>0</v>
      </c>
      <c r="N45" s="67"/>
      <c r="AC45" s="68">
        <f>VLOOKUP(G45,Справочник!$B$12:$D$18,3,0)</f>
        <v>0</v>
      </c>
      <c r="AR45" s="69"/>
    </row>
    <row r="46" spans="1:44" x14ac:dyDescent="0.35">
      <c r="A46" s="60">
        <v>14</v>
      </c>
      <c r="B46" s="61"/>
      <c r="C46" s="61"/>
      <c r="D46" s="61"/>
      <c r="E46" s="61" t="s">
        <v>901</v>
      </c>
      <c r="F46" s="62">
        <v>1</v>
      </c>
      <c r="G46" s="63" t="s">
        <v>46</v>
      </c>
      <c r="H46" s="63">
        <v>0</v>
      </c>
      <c r="I46" s="64" t="str">
        <f t="shared" si="1"/>
        <v>Без отворів</v>
      </c>
      <c r="J46" s="63">
        <v>0</v>
      </c>
      <c r="K46" s="65">
        <f t="shared" si="3"/>
        <v>0</v>
      </c>
      <c r="L46" s="66">
        <f t="shared" si="0"/>
        <v>0</v>
      </c>
      <c r="M46" s="66">
        <f>IF(E46="Так",(I18*K46*2)+(K46*150), IF(K46&gt;0,$I$18*K46,0)+D46*IF(OR(H46=1,H46=2),B46,IF(OR(H46=3,H46=4),C46,0))*VLOOKUP(G46,Справочник!$B$12:$C$18,2,0)/1000)</f>
        <v>0</v>
      </c>
      <c r="N46" s="67"/>
      <c r="AC46" s="68">
        <f>VLOOKUP(G46,Справочник!$B$12:$D$18,3,0)</f>
        <v>0</v>
      </c>
      <c r="AR46" s="69"/>
    </row>
    <row r="47" spans="1:44" x14ac:dyDescent="0.35">
      <c r="A47" s="60">
        <v>15</v>
      </c>
      <c r="B47" s="61"/>
      <c r="C47" s="61"/>
      <c r="D47" s="61"/>
      <c r="E47" s="61" t="s">
        <v>901</v>
      </c>
      <c r="F47" s="62">
        <v>1</v>
      </c>
      <c r="G47" s="63" t="s">
        <v>46</v>
      </c>
      <c r="H47" s="63">
        <v>0</v>
      </c>
      <c r="I47" s="64" t="str">
        <f t="shared" si="1"/>
        <v>Без отворів</v>
      </c>
      <c r="J47" s="63">
        <v>0</v>
      </c>
      <c r="K47" s="65">
        <f t="shared" si="3"/>
        <v>0</v>
      </c>
      <c r="L47" s="66">
        <f t="shared" si="0"/>
        <v>0</v>
      </c>
      <c r="M47" s="66">
        <f>IF(E47="Так",(I18*K47*2)+(K47*150), IF(K47&gt;0,$I$18*K47,0)+D47*IF(OR(H47=1,H47=2),B47,IF(OR(H47=3,H47=4),C47,0))*VLOOKUP(G47,Справочник!$B$12:$C$18,2,0)/1000)</f>
        <v>0</v>
      </c>
      <c r="N47" s="67"/>
      <c r="V47" s="70"/>
      <c r="AC47" s="68">
        <f>VLOOKUP(G47,Справочник!$B$12:$D$18,3,0)</f>
        <v>0</v>
      </c>
      <c r="AR47" s="69"/>
    </row>
    <row r="48" spans="1:44" x14ac:dyDescent="0.35">
      <c r="A48" s="60">
        <v>16</v>
      </c>
      <c r="B48" s="61"/>
      <c r="C48" s="61"/>
      <c r="D48" s="61"/>
      <c r="E48" s="61" t="s">
        <v>901</v>
      </c>
      <c r="F48" s="62">
        <v>1</v>
      </c>
      <c r="G48" s="63" t="s">
        <v>46</v>
      </c>
      <c r="H48" s="63">
        <v>0</v>
      </c>
      <c r="I48" s="64" t="str">
        <f t="shared" si="1"/>
        <v>Без отворів</v>
      </c>
      <c r="J48" s="63">
        <v>0</v>
      </c>
      <c r="K48" s="65">
        <f t="shared" si="3"/>
        <v>0</v>
      </c>
      <c r="L48" s="66">
        <f t="shared" si="0"/>
        <v>0</v>
      </c>
      <c r="M48" s="66">
        <f>IF(E48="Так",(I18*K48*2)+(K48*150), IF(K48&gt;0,$I$18*K48,0)+D48*IF(OR(H48=1,H48=2),B48,IF(OR(H48=3,H48=4),C48,0))*VLOOKUP(G48,Справочник!$B$12:$C$18,2,0)/1000)</f>
        <v>0</v>
      </c>
      <c r="N48" s="67"/>
      <c r="AC48" s="68">
        <f>VLOOKUP(G48,Справочник!$B$12:$D$18,3,0)</f>
        <v>0</v>
      </c>
      <c r="AR48" s="69"/>
    </row>
    <row r="49" spans="1:44" x14ac:dyDescent="0.35">
      <c r="A49" s="60">
        <v>17</v>
      </c>
      <c r="B49" s="61"/>
      <c r="C49" s="61"/>
      <c r="D49" s="61"/>
      <c r="E49" s="61" t="s">
        <v>901</v>
      </c>
      <c r="F49" s="62">
        <v>1</v>
      </c>
      <c r="G49" s="63" t="s">
        <v>46</v>
      </c>
      <c r="H49" s="63">
        <v>0</v>
      </c>
      <c r="I49" s="64" t="str">
        <f t="shared" si="1"/>
        <v>Без отворів</v>
      </c>
      <c r="J49" s="63">
        <v>0</v>
      </c>
      <c r="K49" s="65">
        <f t="shared" si="3"/>
        <v>0</v>
      </c>
      <c r="L49" s="66">
        <f t="shared" si="0"/>
        <v>0</v>
      </c>
      <c r="M49" s="66">
        <f>IF(E49="Так",(I18*K49*2)+(K49*150), IF(K49&gt;0,$I$18*K49,0)+D49*IF(OR(H49=1,H49=2),B49,IF(OR(H49=3,H49=4),C49,0))*VLOOKUP(G49,Справочник!$B$12:$C$18,2,0)/1000)</f>
        <v>0</v>
      </c>
      <c r="N49" s="67"/>
      <c r="AC49" s="68">
        <f>VLOOKUP(G49,Справочник!$B$12:$D$18,3,0)</f>
        <v>0</v>
      </c>
      <c r="AR49" s="69"/>
    </row>
    <row r="50" spans="1:44" x14ac:dyDescent="0.35">
      <c r="A50" s="60">
        <v>18</v>
      </c>
      <c r="B50" s="61"/>
      <c r="C50" s="61"/>
      <c r="D50" s="61"/>
      <c r="E50" s="61" t="s">
        <v>901</v>
      </c>
      <c r="F50" s="62">
        <v>1</v>
      </c>
      <c r="G50" s="63" t="s">
        <v>46</v>
      </c>
      <c r="H50" s="63">
        <v>0</v>
      </c>
      <c r="I50" s="64" t="str">
        <f t="shared" si="1"/>
        <v>Без отворів</v>
      </c>
      <c r="J50" s="63">
        <v>0</v>
      </c>
      <c r="K50" s="65">
        <f t="shared" si="3"/>
        <v>0</v>
      </c>
      <c r="L50" s="66">
        <f t="shared" si="0"/>
        <v>0</v>
      </c>
      <c r="M50" s="66">
        <f>IF(E50="Так",(I18*K50*2)+(K50*150), IF(K50&gt;0,$I$18*K50,0)+D50*IF(OR(H50=1,H50=2),B50,IF(OR(H50=3,H50=4),C50,0))*VLOOKUP(G50,Справочник!$B$12:$C$18,2,0)/1000)</f>
        <v>0</v>
      </c>
      <c r="N50" s="67"/>
      <c r="V50" s="70"/>
      <c r="AC50" s="68">
        <f>VLOOKUP(G50,Справочник!$B$12:$D$18,3,0)</f>
        <v>0</v>
      </c>
      <c r="AR50" s="69"/>
    </row>
    <row r="51" spans="1:44" x14ac:dyDescent="0.35">
      <c r="A51" s="60">
        <v>19</v>
      </c>
      <c r="B51" s="61"/>
      <c r="C51" s="61"/>
      <c r="D51" s="61"/>
      <c r="E51" s="61" t="s">
        <v>901</v>
      </c>
      <c r="F51" s="62">
        <v>1</v>
      </c>
      <c r="G51" s="63" t="s">
        <v>46</v>
      </c>
      <c r="H51" s="63">
        <v>0</v>
      </c>
      <c r="I51" s="64" t="str">
        <f t="shared" si="1"/>
        <v>Без отворів</v>
      </c>
      <c r="J51" s="63">
        <v>0</v>
      </c>
      <c r="K51" s="65">
        <f t="shared" si="3"/>
        <v>0</v>
      </c>
      <c r="L51" s="66">
        <f t="shared" si="0"/>
        <v>0</v>
      </c>
      <c r="M51" s="66">
        <f>IF(E51="Так",(I18*K51*2)+(K51*150), IF(K51&gt;0,$I$18*K51,0)+D51*IF(OR(H51=1,H51=2),B51,IF(OR(H51=3,H51=4),C51,0))*VLOOKUP(G51,Справочник!$B$12:$C$18,2,0)/1000)</f>
        <v>0</v>
      </c>
      <c r="N51" s="67"/>
      <c r="AC51" s="68">
        <f>VLOOKUP(G51,Справочник!$B$12:$D$18,3,0)</f>
        <v>0</v>
      </c>
      <c r="AR51" s="69"/>
    </row>
    <row r="52" spans="1:44" x14ac:dyDescent="0.35">
      <c r="A52" s="60">
        <v>20</v>
      </c>
      <c r="B52" s="61"/>
      <c r="C52" s="61"/>
      <c r="D52" s="61"/>
      <c r="E52" s="61" t="s">
        <v>901</v>
      </c>
      <c r="F52" s="62">
        <v>1</v>
      </c>
      <c r="G52" s="63" t="s">
        <v>46</v>
      </c>
      <c r="H52" s="63">
        <v>0</v>
      </c>
      <c r="I52" s="64" t="str">
        <f t="shared" si="1"/>
        <v>Без отворів</v>
      </c>
      <c r="J52" s="63">
        <v>0</v>
      </c>
      <c r="K52" s="65">
        <f t="shared" si="3"/>
        <v>0</v>
      </c>
      <c r="L52" s="66">
        <f t="shared" si="0"/>
        <v>0</v>
      </c>
      <c r="M52" s="66">
        <f>IF(E52="Так",(I18*K52*2)+(K52*150), IF(K52&gt;0,$I$18*K52,0)+D52*IF(OR(H52=1,H52=2),B52,IF(OR(H52=3,H52=4),C52,0))*VLOOKUP(G52,Справочник!$B$12:$C$18,2,0)/1000)</f>
        <v>0</v>
      </c>
      <c r="N52" s="67"/>
      <c r="V52" s="70"/>
      <c r="AC52" s="68">
        <f>VLOOKUP(G52,Справочник!$B$12:$D$18,3,0)</f>
        <v>0</v>
      </c>
      <c r="AR52" s="69"/>
    </row>
    <row r="53" spans="1:44" x14ac:dyDescent="0.35">
      <c r="A53" s="60">
        <v>21</v>
      </c>
      <c r="B53" s="61"/>
      <c r="C53" s="61"/>
      <c r="D53" s="61"/>
      <c r="E53" s="61" t="s">
        <v>901</v>
      </c>
      <c r="F53" s="62">
        <v>1</v>
      </c>
      <c r="G53" s="63" t="s">
        <v>46</v>
      </c>
      <c r="H53" s="63">
        <v>0</v>
      </c>
      <c r="I53" s="64" t="str">
        <f t="shared" si="1"/>
        <v>Без отворів</v>
      </c>
      <c r="J53" s="63">
        <v>0</v>
      </c>
      <c r="K53" s="65">
        <f t="shared" si="3"/>
        <v>0</v>
      </c>
      <c r="L53" s="66">
        <f t="shared" si="0"/>
        <v>0</v>
      </c>
      <c r="M53" s="66">
        <f>IF(E53="Так",(I18*K53*2)+(K53*150), IF(K53&gt;0,$I$18*K53,0)+D53*IF(OR(H53=1,H53=2),B53,IF(OR(H53=3,H53=4),C53,0))*VLOOKUP(G53,Справочник!$B$12:$C$18,2,0)/1000)</f>
        <v>0</v>
      </c>
      <c r="N53" s="67"/>
      <c r="V53" s="70"/>
      <c r="AC53" s="68">
        <f>VLOOKUP(G53,Справочник!$B$12:$D$18,3,0)</f>
        <v>0</v>
      </c>
      <c r="AR53" s="69"/>
    </row>
    <row r="54" spans="1:44" x14ac:dyDescent="0.35">
      <c r="A54" s="60">
        <v>22</v>
      </c>
      <c r="B54" s="61"/>
      <c r="C54" s="61"/>
      <c r="D54" s="61"/>
      <c r="E54" s="61" t="s">
        <v>901</v>
      </c>
      <c r="F54" s="62">
        <v>1</v>
      </c>
      <c r="G54" s="63" t="s">
        <v>46</v>
      </c>
      <c r="H54" s="63">
        <v>0</v>
      </c>
      <c r="I54" s="64" t="str">
        <f t="shared" si="1"/>
        <v>Без отворів</v>
      </c>
      <c r="J54" s="63">
        <v>0</v>
      </c>
      <c r="K54" s="65">
        <f t="shared" si="3"/>
        <v>0</v>
      </c>
      <c r="L54" s="66">
        <f t="shared" si="0"/>
        <v>0</v>
      </c>
      <c r="M54" s="66">
        <f>IF(E54="Так",(I18*K54*2)+(K54*150), IF(K54&gt;0,$I$18*K54,0)+D54*IF(OR(H54=1,H54=2),B54,IF(OR(H54=3,H54=4),C54,0))*VLOOKUP(G54,Справочник!$B$12:$C$18,2,0)/1000)</f>
        <v>0</v>
      </c>
      <c r="N54" s="67"/>
      <c r="V54" s="70"/>
      <c r="AC54" s="68">
        <f>VLOOKUP(G54,Справочник!$B$12:$D$18,3,0)</f>
        <v>0</v>
      </c>
      <c r="AR54" s="69"/>
    </row>
    <row r="55" spans="1:44" x14ac:dyDescent="0.35">
      <c r="A55" s="60">
        <v>23</v>
      </c>
      <c r="B55" s="61"/>
      <c r="C55" s="61"/>
      <c r="D55" s="61"/>
      <c r="E55" s="61" t="s">
        <v>901</v>
      </c>
      <c r="F55" s="62">
        <v>1</v>
      </c>
      <c r="G55" s="63" t="s">
        <v>46</v>
      </c>
      <c r="H55" s="63">
        <v>0</v>
      </c>
      <c r="I55" s="64" t="str">
        <f t="shared" si="1"/>
        <v>Без отворів</v>
      </c>
      <c r="J55" s="63">
        <v>0</v>
      </c>
      <c r="K55" s="65">
        <f t="shared" si="3"/>
        <v>0</v>
      </c>
      <c r="L55" s="66">
        <f t="shared" si="0"/>
        <v>0</v>
      </c>
      <c r="M55" s="66">
        <f>IF(E55="Так",(I18*K55*2)+(K55*150), IF(K55&gt;0,$I$18*K55,0)+D55*IF(OR(H55=1,H55=2),B55,IF(OR(H55=3,H55=4),C55,0))*VLOOKUP(G55,Справочник!$B$12:$C$18,2,0)/1000)</f>
        <v>0</v>
      </c>
      <c r="N55" s="67"/>
      <c r="V55" s="70"/>
      <c r="AC55" s="68">
        <f>VLOOKUP(G55,Справочник!$B$12:$D$18,3,0)</f>
        <v>0</v>
      </c>
      <c r="AR55" s="69"/>
    </row>
    <row r="56" spans="1:44" x14ac:dyDescent="0.35">
      <c r="A56" s="60">
        <v>24</v>
      </c>
      <c r="B56" s="61"/>
      <c r="C56" s="61"/>
      <c r="D56" s="61"/>
      <c r="E56" s="61" t="s">
        <v>901</v>
      </c>
      <c r="F56" s="62">
        <v>1</v>
      </c>
      <c r="G56" s="63" t="s">
        <v>46</v>
      </c>
      <c r="H56" s="63">
        <v>0</v>
      </c>
      <c r="I56" s="64" t="str">
        <f t="shared" si="1"/>
        <v>Без отворів</v>
      </c>
      <c r="J56" s="63">
        <v>0</v>
      </c>
      <c r="K56" s="65">
        <f t="shared" si="3"/>
        <v>0</v>
      </c>
      <c r="L56" s="66">
        <f t="shared" si="0"/>
        <v>0</v>
      </c>
      <c r="M56" s="66">
        <f>IF(E56="Так",(I18*K56*2)+(K56*150), IF(K56&gt;0,$I$18*K56,0)+D56*IF(OR(H56=1,H56=2),B56,IF(OR(H56=3,H56=4),C56,0))*VLOOKUP(G56,Справочник!$B$12:$C$18,2,0)/1000)</f>
        <v>0</v>
      </c>
      <c r="N56" s="67"/>
      <c r="V56" s="70"/>
      <c r="AC56" s="68">
        <f>VLOOKUP(G56,Справочник!$B$12:$D$18,3,0)</f>
        <v>0</v>
      </c>
      <c r="AR56" s="69"/>
    </row>
    <row r="57" spans="1:44" x14ac:dyDescent="0.35">
      <c r="A57" s="60">
        <v>25</v>
      </c>
      <c r="B57" s="61"/>
      <c r="C57" s="61"/>
      <c r="D57" s="61"/>
      <c r="E57" s="61" t="s">
        <v>901</v>
      </c>
      <c r="F57" s="62">
        <v>1</v>
      </c>
      <c r="G57" s="63" t="s">
        <v>46</v>
      </c>
      <c r="H57" s="63">
        <v>0</v>
      </c>
      <c r="I57" s="64" t="str">
        <f t="shared" si="1"/>
        <v>Без отворів</v>
      </c>
      <c r="J57" s="63">
        <v>0</v>
      </c>
      <c r="K57" s="65">
        <f t="shared" si="3"/>
        <v>0</v>
      </c>
      <c r="L57" s="66">
        <f t="shared" si="0"/>
        <v>0</v>
      </c>
      <c r="M57" s="66">
        <f>IF(E57="Так",(I18*K57*2)+(K57*150), IF(K57&gt;0,$I$18*K57,0)+D57*IF(OR(H57=1,H57=2),B57,IF(OR(H57=3,H57=4),C57,0))*VLOOKUP(G57,Справочник!$B$12:$C$18,2,0)/1000)</f>
        <v>0</v>
      </c>
      <c r="N57" s="67"/>
      <c r="V57" s="70"/>
      <c r="AC57" s="68">
        <f>VLOOKUP(G57,Справочник!$B$12:$D$18,3,0)</f>
        <v>0</v>
      </c>
      <c r="AR57" s="69"/>
    </row>
    <row r="58" spans="1:44" x14ac:dyDescent="0.35">
      <c r="A58" s="60">
        <v>26</v>
      </c>
      <c r="B58" s="61"/>
      <c r="C58" s="61"/>
      <c r="D58" s="61"/>
      <c r="E58" s="61" t="s">
        <v>901</v>
      </c>
      <c r="F58" s="62">
        <v>1</v>
      </c>
      <c r="G58" s="63" t="s">
        <v>46</v>
      </c>
      <c r="H58" s="63">
        <v>0</v>
      </c>
      <c r="I58" s="64" t="str">
        <f t="shared" si="1"/>
        <v>Без отворів</v>
      </c>
      <c r="J58" s="63">
        <v>0</v>
      </c>
      <c r="K58" s="65">
        <f t="shared" si="3"/>
        <v>0</v>
      </c>
      <c r="L58" s="66">
        <f t="shared" si="0"/>
        <v>0</v>
      </c>
      <c r="M58" s="66">
        <f>IF(E58="Так",(I18*K58*2)+(K58*150), IF(K58&gt;0,$I$18*K58,0)+D58*IF(OR(H58=1,H58=2),B58,IF(OR(H58=3,H58=4),C58,0))*VLOOKUP(G58,Справочник!$B$12:$C$18,2,0)/1000)</f>
        <v>0</v>
      </c>
      <c r="N58" s="67"/>
      <c r="V58" s="70"/>
      <c r="AC58" s="68">
        <f>VLOOKUP(G58,Справочник!$B$12:$D$18,3,0)</f>
        <v>0</v>
      </c>
      <c r="AR58" s="69"/>
    </row>
    <row r="59" spans="1:44" x14ac:dyDescent="0.35">
      <c r="A59" s="60">
        <v>27</v>
      </c>
      <c r="B59" s="61"/>
      <c r="C59" s="61"/>
      <c r="D59" s="61"/>
      <c r="E59" s="61" t="s">
        <v>901</v>
      </c>
      <c r="F59" s="62">
        <v>1</v>
      </c>
      <c r="G59" s="63" t="s">
        <v>46</v>
      </c>
      <c r="H59" s="63">
        <v>0</v>
      </c>
      <c r="I59" s="64" t="str">
        <f t="shared" si="1"/>
        <v>Без отворів</v>
      </c>
      <c r="J59" s="63">
        <v>0</v>
      </c>
      <c r="K59" s="65">
        <f t="shared" si="3"/>
        <v>0</v>
      </c>
      <c r="L59" s="66">
        <f t="shared" si="0"/>
        <v>0</v>
      </c>
      <c r="M59" s="66">
        <f>IF(E59="Так",(I18*K59*2)+(K59*150), IF(K59&gt;0,$I$18*K59,0)+D59*IF(OR(H59=1,H59=2),B59,IF(OR(H59=3,H59=4),C59,0))*VLOOKUP(G59,Справочник!$B$12:$C$18,2,0)/1000)</f>
        <v>0</v>
      </c>
      <c r="N59" s="67"/>
      <c r="V59" s="70"/>
      <c r="AC59" s="68">
        <f>VLOOKUP(G59,Справочник!$B$12:$D$18,3,0)</f>
        <v>0</v>
      </c>
      <c r="AR59" s="69"/>
    </row>
    <row r="60" spans="1:44" x14ac:dyDescent="0.35">
      <c r="A60" s="60">
        <v>28</v>
      </c>
      <c r="B60" s="61"/>
      <c r="C60" s="61"/>
      <c r="D60" s="61"/>
      <c r="E60" s="61" t="s">
        <v>901</v>
      </c>
      <c r="F60" s="62">
        <v>1</v>
      </c>
      <c r="G60" s="63" t="s">
        <v>46</v>
      </c>
      <c r="H60" s="63">
        <v>0</v>
      </c>
      <c r="I60" s="64" t="str">
        <f t="shared" si="1"/>
        <v>Без отворів</v>
      </c>
      <c r="J60" s="63">
        <v>0</v>
      </c>
      <c r="K60" s="65">
        <f t="shared" si="3"/>
        <v>0</v>
      </c>
      <c r="L60" s="66">
        <f t="shared" si="0"/>
        <v>0</v>
      </c>
      <c r="M60" s="66">
        <f>IF(E60="Так",(I18*K60*2)+(K60*150), IF(K60&gt;0,$I$18*K60,0)+D60*IF(OR(H60=1,H60=2),B60,IF(OR(H60=3,H60=4),C60,0))*VLOOKUP(G60,Справочник!$B$12:$C$18,2,0)/1000)</f>
        <v>0</v>
      </c>
      <c r="N60" s="67"/>
      <c r="V60" s="70"/>
      <c r="AC60" s="68">
        <f>VLOOKUP(G60,Справочник!$B$12:$D$18,3,0)</f>
        <v>0</v>
      </c>
      <c r="AR60" s="69"/>
    </row>
    <row r="61" spans="1:44" x14ac:dyDescent="0.35">
      <c r="A61" s="60">
        <v>29</v>
      </c>
      <c r="B61" s="61"/>
      <c r="C61" s="61"/>
      <c r="D61" s="61"/>
      <c r="E61" s="61" t="s">
        <v>901</v>
      </c>
      <c r="F61" s="62">
        <v>1</v>
      </c>
      <c r="G61" s="63" t="s">
        <v>46</v>
      </c>
      <c r="H61" s="63">
        <v>0</v>
      </c>
      <c r="I61" s="64" t="str">
        <f t="shared" si="1"/>
        <v>Без отворів</v>
      </c>
      <c r="J61" s="63">
        <v>0</v>
      </c>
      <c r="K61" s="65">
        <f t="shared" si="3"/>
        <v>0</v>
      </c>
      <c r="L61" s="66">
        <f t="shared" si="0"/>
        <v>0</v>
      </c>
      <c r="M61" s="66">
        <f>IF(E61="Так",(I18*K61*2)+(K61*150), IF(K61&gt;0,$I$18*K61,0)+D61*IF(OR(H61=1,H61=2),B61,IF(OR(H61=3,H61=4),C61,0))*VLOOKUP(G61,Справочник!$B$12:$C$18,2,0)/1000)</f>
        <v>0</v>
      </c>
      <c r="N61" s="67"/>
      <c r="V61" s="70"/>
      <c r="AC61" s="68">
        <f>VLOOKUP(G61,Справочник!$B$12:$D$18,3,0)</f>
        <v>0</v>
      </c>
      <c r="AR61" s="69"/>
    </row>
    <row r="62" spans="1:44" x14ac:dyDescent="0.35">
      <c r="A62" s="60">
        <v>30</v>
      </c>
      <c r="B62" s="61"/>
      <c r="C62" s="61"/>
      <c r="D62" s="61"/>
      <c r="E62" s="61" t="s">
        <v>901</v>
      </c>
      <c r="F62" s="62">
        <v>1</v>
      </c>
      <c r="G62" s="63" t="s">
        <v>46</v>
      </c>
      <c r="H62" s="63">
        <v>0</v>
      </c>
      <c r="I62" s="64" t="str">
        <f t="shared" si="1"/>
        <v>Без отворів</v>
      </c>
      <c r="J62" s="63">
        <v>0</v>
      </c>
      <c r="K62" s="65">
        <f t="shared" si="3"/>
        <v>0</v>
      </c>
      <c r="L62" s="66">
        <f t="shared" si="0"/>
        <v>0</v>
      </c>
      <c r="M62" s="66">
        <f>IF(E62="Так",(I18*K62*2)+(K62*150), IF(K62&gt;0,$I$18*K62,0)+D62*IF(OR(H62=1,H62=2),B62,IF(OR(H62=3,H62=4),C62,0))*VLOOKUP(G62,Справочник!$B$12:$C$18,2,0)/1000)</f>
        <v>0</v>
      </c>
      <c r="N62" s="67"/>
      <c r="V62" s="70"/>
      <c r="AC62" s="68">
        <f>VLOOKUP(G62,Справочник!$B$12:$D$18,3,0)</f>
        <v>0</v>
      </c>
      <c r="AR62" s="69"/>
    </row>
    <row r="63" spans="1:44" x14ac:dyDescent="0.35">
      <c r="A63" s="60">
        <v>31</v>
      </c>
      <c r="B63" s="61"/>
      <c r="C63" s="61"/>
      <c r="D63" s="61"/>
      <c r="E63" s="61" t="s">
        <v>901</v>
      </c>
      <c r="F63" s="62">
        <v>1</v>
      </c>
      <c r="G63" s="63" t="s">
        <v>46</v>
      </c>
      <c r="H63" s="63">
        <v>0</v>
      </c>
      <c r="I63" s="64" t="str">
        <f t="shared" si="1"/>
        <v>Без отворів</v>
      </c>
      <c r="J63" s="63">
        <v>0</v>
      </c>
      <c r="K63" s="65">
        <f t="shared" si="3"/>
        <v>0</v>
      </c>
      <c r="L63" s="66">
        <f t="shared" si="0"/>
        <v>0</v>
      </c>
      <c r="M63" s="66">
        <f>IF(E63="Так",(I18*K63*2)+(K63*150), IF(K63&gt;0,$I$18*K63,0)+D63*IF(OR(H63=1,H63=2),B63,IF(OR(H63=3,H63=4),C63,0))*VLOOKUP(G63,Справочник!$B$12:$C$18,2,0)/1000)</f>
        <v>0</v>
      </c>
      <c r="N63" s="67"/>
      <c r="V63" s="70"/>
      <c r="AC63" s="68">
        <f>VLOOKUP(G63,Справочник!$B$12:$D$18,3,0)</f>
        <v>0</v>
      </c>
      <c r="AR63" s="69"/>
    </row>
    <row r="64" spans="1:44" x14ac:dyDescent="0.35">
      <c r="A64" s="60">
        <v>32</v>
      </c>
      <c r="B64" s="61"/>
      <c r="C64" s="61"/>
      <c r="D64" s="61"/>
      <c r="E64" s="61" t="s">
        <v>901</v>
      </c>
      <c r="F64" s="62">
        <v>1</v>
      </c>
      <c r="G64" s="63" t="s">
        <v>46</v>
      </c>
      <c r="H64" s="63">
        <v>0</v>
      </c>
      <c r="I64" s="64" t="str">
        <f t="shared" si="1"/>
        <v>Без отворів</v>
      </c>
      <c r="J64" s="63">
        <v>0</v>
      </c>
      <c r="K64" s="65">
        <f t="shared" si="3"/>
        <v>0</v>
      </c>
      <c r="L64" s="66">
        <f t="shared" si="0"/>
        <v>0</v>
      </c>
      <c r="M64" s="66">
        <f>IF(E64="Так",(I18*K64*2)+(K64*150), IF(K64&gt;0,$I$18*K64,0)+D64*IF(OR(H64=1,H64=2),B64,IF(OR(H64=3,H64=4),C64,0))*VLOOKUP(G64,Справочник!$B$12:$C$18,2,0)/1000)</f>
        <v>0</v>
      </c>
      <c r="N64" s="67"/>
      <c r="V64" s="70"/>
      <c r="AC64" s="68">
        <f>VLOOKUP(G64,Справочник!$B$12:$D$18,3,0)</f>
        <v>0</v>
      </c>
      <c r="AR64" s="69"/>
    </row>
    <row r="65" spans="1:44" x14ac:dyDescent="0.35">
      <c r="A65" s="60">
        <v>33</v>
      </c>
      <c r="B65" s="61"/>
      <c r="C65" s="61"/>
      <c r="D65" s="61"/>
      <c r="E65" s="61" t="s">
        <v>901</v>
      </c>
      <c r="F65" s="62">
        <v>1</v>
      </c>
      <c r="G65" s="63" t="s">
        <v>46</v>
      </c>
      <c r="H65" s="63">
        <v>0</v>
      </c>
      <c r="I65" s="64" t="str">
        <f t="shared" ref="I65:I96" si="4">IF(J65=0,"Без отворів","З отворами")</f>
        <v>Без отворів</v>
      </c>
      <c r="J65" s="63">
        <v>0</v>
      </c>
      <c r="K65" s="65">
        <f t="shared" si="3"/>
        <v>0</v>
      </c>
      <c r="L65" s="66">
        <f t="shared" ref="L65:L96" si="5">(B65+C65)*2/1000*D65</f>
        <v>0</v>
      </c>
      <c r="M65" s="66">
        <f>IF(E65="Так",(I18*K65*2)+(K65*150), IF(K65&gt;0,$I$18*K65,0)+D65*IF(OR(H65=1,H65=2),B65,IF(OR(H65=3,H65=4),C65,0))*VLOOKUP(G65,Справочник!$B$12:$C$18,2,0)/1000)</f>
        <v>0</v>
      </c>
      <c r="N65" s="67"/>
      <c r="V65" s="70"/>
      <c r="AC65" s="68">
        <f>VLOOKUP(G65,Справочник!$B$12:$D$18,3,0)</f>
        <v>0</v>
      </c>
      <c r="AR65" s="69"/>
    </row>
    <row r="66" spans="1:44" x14ac:dyDescent="0.35">
      <c r="A66" s="60">
        <v>34</v>
      </c>
      <c r="B66" s="61"/>
      <c r="C66" s="61"/>
      <c r="D66" s="61"/>
      <c r="E66" s="61" t="s">
        <v>901</v>
      </c>
      <c r="F66" s="62">
        <v>1</v>
      </c>
      <c r="G66" s="63" t="s">
        <v>46</v>
      </c>
      <c r="H66" s="63">
        <v>0</v>
      </c>
      <c r="I66" s="64" t="str">
        <f t="shared" si="4"/>
        <v>Без отворів</v>
      </c>
      <c r="J66" s="63">
        <v>0</v>
      </c>
      <c r="K66" s="65">
        <f t="shared" si="3"/>
        <v>0</v>
      </c>
      <c r="L66" s="66">
        <f t="shared" si="5"/>
        <v>0</v>
      </c>
      <c r="M66" s="66">
        <f>IF(E66="Так",(I18*K66*2)+(K66*150), IF(K66&gt;0,$I$18*K66,0)+D66*IF(OR(H66=1,H66=2),B66,IF(OR(H66=3,H66=4),C66,0))*VLOOKUP(G66,Справочник!$B$12:$C$18,2,0)/1000)</f>
        <v>0</v>
      </c>
      <c r="N66" s="67"/>
      <c r="V66" s="70"/>
      <c r="AC66" s="68">
        <f>VLOOKUP(G66,Справочник!$B$12:$D$18,3,0)</f>
        <v>0</v>
      </c>
      <c r="AR66" s="69"/>
    </row>
    <row r="67" spans="1:44" x14ac:dyDescent="0.35">
      <c r="A67" s="60">
        <v>35</v>
      </c>
      <c r="B67" s="61"/>
      <c r="C67" s="61"/>
      <c r="D67" s="61"/>
      <c r="E67" s="61" t="s">
        <v>901</v>
      </c>
      <c r="F67" s="62">
        <v>1</v>
      </c>
      <c r="G67" s="63" t="s">
        <v>46</v>
      </c>
      <c r="H67" s="63">
        <v>0</v>
      </c>
      <c r="I67" s="64" t="str">
        <f t="shared" si="4"/>
        <v>Без отворів</v>
      </c>
      <c r="J67" s="63">
        <v>0</v>
      </c>
      <c r="K67" s="65">
        <f t="shared" si="3"/>
        <v>0</v>
      </c>
      <c r="L67" s="66">
        <f t="shared" si="5"/>
        <v>0</v>
      </c>
      <c r="M67" s="66">
        <f>IF(E67="Так",(I18*K67*2)+(K67*150), IF(K67&gt;0,$I$18*K67,0)+D67*IF(OR(H67=1,H67=2),B67,IF(OR(H67=3,H67=4),C67,0))*VLOOKUP(G67,Справочник!$B$12:$C$18,2,0)/1000)</f>
        <v>0</v>
      </c>
      <c r="N67" s="67"/>
      <c r="V67" s="70"/>
      <c r="AC67" s="68">
        <f>VLOOKUP(G67,Справочник!$B$12:$D$18,3,0)</f>
        <v>0</v>
      </c>
    </row>
    <row r="68" spans="1:44" x14ac:dyDescent="0.35">
      <c r="A68" s="60">
        <v>36</v>
      </c>
      <c r="B68" s="61"/>
      <c r="C68" s="61"/>
      <c r="D68" s="61"/>
      <c r="E68" s="61" t="s">
        <v>901</v>
      </c>
      <c r="F68" s="62">
        <v>1</v>
      </c>
      <c r="G68" s="63" t="s">
        <v>46</v>
      </c>
      <c r="H68" s="63">
        <v>0</v>
      </c>
      <c r="I68" s="64" t="str">
        <f t="shared" si="4"/>
        <v>Без отворів</v>
      </c>
      <c r="J68" s="63">
        <v>0</v>
      </c>
      <c r="K68" s="65">
        <f t="shared" si="3"/>
        <v>0</v>
      </c>
      <c r="L68" s="66">
        <f t="shared" si="5"/>
        <v>0</v>
      </c>
      <c r="M68" s="66">
        <f>IF(E68="Так",(I18*K68*2)+(K68*150), IF(K68&gt;0,$I$18*K68,0)+D68*IF(OR(H68=1,H68=2),B68,IF(OR(H68=3,H68=4),C68,0))*VLOOKUP(G68,Справочник!$B$12:$C$18,2,0)/1000)</f>
        <v>0</v>
      </c>
      <c r="N68" s="67"/>
      <c r="V68" s="70"/>
      <c r="AC68" s="68">
        <f>VLOOKUP(G68,Справочник!$B$12:$D$18,3,0)</f>
        <v>0</v>
      </c>
    </row>
    <row r="69" spans="1:44" x14ac:dyDescent="0.35">
      <c r="A69" s="60">
        <v>37</v>
      </c>
      <c r="B69" s="61"/>
      <c r="C69" s="61"/>
      <c r="D69" s="61"/>
      <c r="E69" s="61" t="s">
        <v>901</v>
      </c>
      <c r="F69" s="62">
        <v>1</v>
      </c>
      <c r="G69" s="63" t="s">
        <v>46</v>
      </c>
      <c r="H69" s="63">
        <v>0</v>
      </c>
      <c r="I69" s="64" t="str">
        <f t="shared" si="4"/>
        <v>Без отворів</v>
      </c>
      <c r="J69" s="63">
        <v>0</v>
      </c>
      <c r="K69" s="65">
        <f t="shared" si="3"/>
        <v>0</v>
      </c>
      <c r="L69" s="66">
        <f t="shared" si="5"/>
        <v>0</v>
      </c>
      <c r="M69" s="66">
        <f>IF(E69="Так",(I18*K69*2)+(K69*150), IF(K69&gt;0,$I$18*K69,0)+D69*IF(OR(H69=1,H69=2),B69,IF(OR(H69=3,H69=4),C69,0))*VLOOKUP(G69,Справочник!$B$12:$C$18,2,0)/1000)</f>
        <v>0</v>
      </c>
      <c r="N69" s="67"/>
      <c r="V69" s="70"/>
      <c r="AC69" s="68">
        <f>VLOOKUP(G69,Справочник!$B$12:$D$18,3,0)</f>
        <v>0</v>
      </c>
    </row>
    <row r="70" spans="1:44" x14ac:dyDescent="0.35">
      <c r="A70" s="60">
        <v>38</v>
      </c>
      <c r="B70" s="61"/>
      <c r="C70" s="61"/>
      <c r="D70" s="61"/>
      <c r="E70" s="61" t="s">
        <v>901</v>
      </c>
      <c r="F70" s="62">
        <v>1</v>
      </c>
      <c r="G70" s="63" t="s">
        <v>46</v>
      </c>
      <c r="H70" s="63">
        <v>0</v>
      </c>
      <c r="I70" s="64" t="str">
        <f t="shared" si="4"/>
        <v>Без отворів</v>
      </c>
      <c r="J70" s="63">
        <v>0</v>
      </c>
      <c r="K70" s="65">
        <f t="shared" si="3"/>
        <v>0</v>
      </c>
      <c r="L70" s="66">
        <f t="shared" si="5"/>
        <v>0</v>
      </c>
      <c r="M70" s="66">
        <f>IF(E70="Так",(I18*K70*2)+(K70*150), IF(K70&gt;0,$I$18*K70,0)+D70*IF(OR(H70=1,H70=2),B70,IF(OR(H70=3,H70=4),C70,0))*VLOOKUP(G70,Справочник!$B$12:$C$18,2,0)/1000)</f>
        <v>0</v>
      </c>
      <c r="N70" s="67"/>
      <c r="V70" s="70"/>
      <c r="AC70" s="68">
        <f>VLOOKUP(G70,Справочник!$B$12:$D$18,3,0)</f>
        <v>0</v>
      </c>
    </row>
    <row r="71" spans="1:44" x14ac:dyDescent="0.35">
      <c r="A71" s="60">
        <v>39</v>
      </c>
      <c r="B71" s="61"/>
      <c r="C71" s="61"/>
      <c r="D71" s="61"/>
      <c r="E71" s="61" t="s">
        <v>901</v>
      </c>
      <c r="F71" s="62">
        <v>1</v>
      </c>
      <c r="G71" s="63" t="s">
        <v>46</v>
      </c>
      <c r="H71" s="63">
        <v>0</v>
      </c>
      <c r="I71" s="64" t="str">
        <f t="shared" si="4"/>
        <v>Без отворів</v>
      </c>
      <c r="J71" s="63">
        <v>0</v>
      </c>
      <c r="K71" s="65">
        <f t="shared" si="3"/>
        <v>0</v>
      </c>
      <c r="L71" s="66">
        <f t="shared" si="5"/>
        <v>0</v>
      </c>
      <c r="M71" s="66">
        <f>IF(E71="Так",(I18*K71*2)+(K71*150), IF(K71&gt;0,$I$18*K71,0)+D71*IF(OR(H71=1,H71=2),B71,IF(OR(H71=3,H71=4),C71,0))*VLOOKUP(G71,Справочник!$B$12:$C$18,2,0)/1000)</f>
        <v>0</v>
      </c>
      <c r="N71" s="67"/>
      <c r="V71" s="70"/>
      <c r="AC71" s="68">
        <f>VLOOKUP(G71,Справочник!$B$12:$D$18,3,0)</f>
        <v>0</v>
      </c>
    </row>
    <row r="72" spans="1:44" x14ac:dyDescent="0.35">
      <c r="A72" s="60">
        <v>40</v>
      </c>
      <c r="B72" s="61"/>
      <c r="C72" s="61"/>
      <c r="D72" s="61"/>
      <c r="E72" s="61" t="s">
        <v>901</v>
      </c>
      <c r="F72" s="62">
        <v>1</v>
      </c>
      <c r="G72" s="63" t="s">
        <v>46</v>
      </c>
      <c r="H72" s="63">
        <v>0</v>
      </c>
      <c r="I72" s="64" t="str">
        <f t="shared" si="4"/>
        <v>Без отворів</v>
      </c>
      <c r="J72" s="63">
        <v>0</v>
      </c>
      <c r="K72" s="65">
        <f t="shared" si="3"/>
        <v>0</v>
      </c>
      <c r="L72" s="66">
        <f t="shared" si="5"/>
        <v>0</v>
      </c>
      <c r="M72" s="66">
        <f>IF(E72="Так",(I18*K72*2)+(K72*150), IF(K72&gt;0,$I$18*K72,0)+D72*IF(OR(H72=1,H72=2),B72,IF(OR(H72=3,H72=4),C72,0))*VLOOKUP(G72,Справочник!$B$12:$C$18,2,0)/1000)</f>
        <v>0</v>
      </c>
      <c r="N72" s="67"/>
      <c r="V72" s="70"/>
      <c r="AC72" s="68">
        <f>VLOOKUP(G72,Справочник!$B$12:$D$18,3,0)</f>
        <v>0</v>
      </c>
    </row>
    <row r="73" spans="1:44" x14ac:dyDescent="0.35">
      <c r="A73" s="60">
        <v>41</v>
      </c>
      <c r="B73" s="61"/>
      <c r="C73" s="61"/>
      <c r="D73" s="61"/>
      <c r="E73" s="61" t="s">
        <v>901</v>
      </c>
      <c r="F73" s="62">
        <v>1</v>
      </c>
      <c r="G73" s="63" t="s">
        <v>46</v>
      </c>
      <c r="H73" s="63">
        <v>0</v>
      </c>
      <c r="I73" s="64" t="str">
        <f t="shared" si="4"/>
        <v>Без отворів</v>
      </c>
      <c r="J73" s="63">
        <v>0</v>
      </c>
      <c r="K73" s="65">
        <f t="shared" si="3"/>
        <v>0</v>
      </c>
      <c r="L73" s="66">
        <f t="shared" si="5"/>
        <v>0</v>
      </c>
      <c r="M73" s="66">
        <f>IF(E73="Так",(I18*K73*2)+(K73*150), IF(K73&gt;0,$I$18*K73,0)+D73*IF(OR(H73=1,H73=2),B73,IF(OR(H73=3,H73=4),C73,0))*VLOOKUP(G73,Справочник!$B$12:$C$18,2,0)/1000)</f>
        <v>0</v>
      </c>
      <c r="N73" s="67"/>
      <c r="V73" s="70"/>
      <c r="AC73" s="68">
        <f>VLOOKUP(G73,Справочник!$B$12:$D$18,3,0)</f>
        <v>0</v>
      </c>
    </row>
    <row r="74" spans="1:44" x14ac:dyDescent="0.35">
      <c r="A74" s="60">
        <v>42</v>
      </c>
      <c r="B74" s="61"/>
      <c r="C74" s="61"/>
      <c r="D74" s="61"/>
      <c r="E74" s="61" t="s">
        <v>901</v>
      </c>
      <c r="F74" s="62">
        <v>1</v>
      </c>
      <c r="G74" s="63" t="s">
        <v>46</v>
      </c>
      <c r="H74" s="63">
        <v>0</v>
      </c>
      <c r="I74" s="64" t="str">
        <f t="shared" si="4"/>
        <v>Без отворів</v>
      </c>
      <c r="J74" s="63">
        <v>0</v>
      </c>
      <c r="K74" s="65">
        <f t="shared" si="3"/>
        <v>0</v>
      </c>
      <c r="L74" s="66">
        <f t="shared" si="5"/>
        <v>0</v>
      </c>
      <c r="M74" s="66">
        <f>IF(E74="Так",(I18*K74*2)+(K74*150), IF(K74&gt;0,$I$18*K74,0)+D74*IF(OR(H74=1,H74=2),B74,IF(OR(H74=3,H74=4),C74,0))*VLOOKUP(G74,Справочник!$B$12:$C$18,2,0)/1000)</f>
        <v>0</v>
      </c>
      <c r="N74" s="67"/>
      <c r="V74" s="70"/>
      <c r="AC74" s="68">
        <f>VLOOKUP(G74,Справочник!$B$12:$D$18,3,0)</f>
        <v>0</v>
      </c>
    </row>
    <row r="75" spans="1:44" x14ac:dyDescent="0.35">
      <c r="A75" s="60">
        <v>43</v>
      </c>
      <c r="B75" s="61"/>
      <c r="C75" s="61"/>
      <c r="D75" s="61"/>
      <c r="E75" s="61" t="s">
        <v>901</v>
      </c>
      <c r="F75" s="62">
        <v>1</v>
      </c>
      <c r="G75" s="63" t="s">
        <v>46</v>
      </c>
      <c r="H75" s="63">
        <v>0</v>
      </c>
      <c r="I75" s="64" t="str">
        <f t="shared" si="4"/>
        <v>Без отворів</v>
      </c>
      <c r="J75" s="63">
        <v>0</v>
      </c>
      <c r="K75" s="65">
        <f t="shared" si="3"/>
        <v>0</v>
      </c>
      <c r="L75" s="66">
        <f t="shared" si="5"/>
        <v>0</v>
      </c>
      <c r="M75" s="66">
        <f>IF(E75="Так",(I18*K75*2)+(K75*150), IF(K75&gt;0,$I$18*K75,0)+D75*IF(OR(H75=1,H75=2),B75,IF(OR(H75=3,H75=4),C75,0))*VLOOKUP(G75,Справочник!$B$12:$C$18,2,0)/1000)</f>
        <v>0</v>
      </c>
      <c r="N75" s="67"/>
      <c r="V75" s="70"/>
      <c r="AC75" s="68">
        <f>VLOOKUP(G75,Справочник!$B$12:$D$18,3,0)</f>
        <v>0</v>
      </c>
    </row>
    <row r="76" spans="1:44" x14ac:dyDescent="0.35">
      <c r="A76" s="60">
        <v>44</v>
      </c>
      <c r="B76" s="61"/>
      <c r="C76" s="61"/>
      <c r="D76" s="61"/>
      <c r="E76" s="61" t="s">
        <v>901</v>
      </c>
      <c r="F76" s="62">
        <v>1</v>
      </c>
      <c r="G76" s="63" t="s">
        <v>46</v>
      </c>
      <c r="H76" s="63">
        <v>0</v>
      </c>
      <c r="I76" s="64" t="str">
        <f t="shared" si="4"/>
        <v>Без отворів</v>
      </c>
      <c r="J76" s="63">
        <v>0</v>
      </c>
      <c r="K76" s="65">
        <f t="shared" si="3"/>
        <v>0</v>
      </c>
      <c r="L76" s="66">
        <f t="shared" si="5"/>
        <v>0</v>
      </c>
      <c r="M76" s="66">
        <f>IF(E76="Так",(I18*K76*2)+(K76*150), IF(K76&gt;0,$I$18*K76,0)+D76*IF(OR(H76=1,H76=2),B76,IF(OR(H76=3,H76=4),C76,0))*VLOOKUP(G76,Справочник!$B$12:$C$18,2,0)/1000)</f>
        <v>0</v>
      </c>
      <c r="N76" s="67"/>
      <c r="V76" s="70"/>
      <c r="AC76" s="68">
        <f>VLOOKUP(G76,Справочник!$B$12:$D$18,3,0)</f>
        <v>0</v>
      </c>
    </row>
    <row r="77" spans="1:44" x14ac:dyDescent="0.35">
      <c r="A77" s="60">
        <v>45</v>
      </c>
      <c r="B77" s="61"/>
      <c r="C77" s="61"/>
      <c r="D77" s="61"/>
      <c r="E77" s="61" t="s">
        <v>901</v>
      </c>
      <c r="F77" s="62">
        <v>1</v>
      </c>
      <c r="G77" s="63" t="s">
        <v>46</v>
      </c>
      <c r="H77" s="63">
        <v>0</v>
      </c>
      <c r="I77" s="64" t="str">
        <f t="shared" si="4"/>
        <v>Без отворів</v>
      </c>
      <c r="J77" s="63">
        <v>0</v>
      </c>
      <c r="K77" s="65">
        <f t="shared" si="3"/>
        <v>0</v>
      </c>
      <c r="L77" s="66">
        <f t="shared" si="5"/>
        <v>0</v>
      </c>
      <c r="M77" s="66">
        <f>IF(E77="Так",(I18*K77*2)+(K77*150), IF(K77&gt;0,$I$18*K77,0)+D77*IF(OR(H77=1,H77=2),B77,IF(OR(H77=3,H77=4),C77,0))*VLOOKUP(G77,Справочник!$B$12:$C$18,2,0)/1000)</f>
        <v>0</v>
      </c>
      <c r="N77" s="67"/>
      <c r="V77" s="70"/>
      <c r="AC77" s="68">
        <f>VLOOKUP(G77,Справочник!$B$12:$D$18,3,0)</f>
        <v>0</v>
      </c>
    </row>
    <row r="78" spans="1:44" x14ac:dyDescent="0.35">
      <c r="A78" s="60">
        <v>46</v>
      </c>
      <c r="B78" s="61"/>
      <c r="C78" s="61"/>
      <c r="D78" s="61"/>
      <c r="E78" s="61" t="s">
        <v>901</v>
      </c>
      <c r="F78" s="62">
        <v>1</v>
      </c>
      <c r="G78" s="63" t="s">
        <v>46</v>
      </c>
      <c r="H78" s="63">
        <v>0</v>
      </c>
      <c r="I78" s="64" t="str">
        <f t="shared" si="4"/>
        <v>Без отворів</v>
      </c>
      <c r="J78" s="63">
        <v>0</v>
      </c>
      <c r="K78" s="65">
        <f t="shared" si="3"/>
        <v>0</v>
      </c>
      <c r="L78" s="66">
        <f t="shared" si="5"/>
        <v>0</v>
      </c>
      <c r="M78" s="66">
        <f>IF(E78="Так",(I18*K78*2)+(K78*150), IF(K78&gt;0,$I$18*K78,0)+D78*IF(OR(H78=1,H78=2),B78,IF(OR(H78=3,H78=4),C78,0))*VLOOKUP(G78,Справочник!$B$12:$C$18,2,0)/1000)</f>
        <v>0</v>
      </c>
      <c r="N78" s="67"/>
      <c r="V78" s="70"/>
      <c r="AC78" s="68">
        <f>VLOOKUP(G78,Справочник!$B$12:$D$18,3,0)</f>
        <v>0</v>
      </c>
    </row>
    <row r="79" spans="1:44" x14ac:dyDescent="0.35">
      <c r="A79" s="60">
        <v>47</v>
      </c>
      <c r="B79" s="61"/>
      <c r="C79" s="61"/>
      <c r="D79" s="61"/>
      <c r="E79" s="61" t="s">
        <v>901</v>
      </c>
      <c r="F79" s="62">
        <v>1</v>
      </c>
      <c r="G79" s="63" t="s">
        <v>46</v>
      </c>
      <c r="H79" s="63">
        <v>0</v>
      </c>
      <c r="I79" s="64" t="str">
        <f t="shared" si="4"/>
        <v>Без отворів</v>
      </c>
      <c r="J79" s="63">
        <v>0</v>
      </c>
      <c r="K79" s="65">
        <f t="shared" si="3"/>
        <v>0</v>
      </c>
      <c r="L79" s="66">
        <f t="shared" si="5"/>
        <v>0</v>
      </c>
      <c r="M79" s="66">
        <f>IF(E79="Так",(I18*K79*2)+(K79*150), IF(K79&gt;0,$I$18*K79,0)+D79*IF(OR(H79=1,H79=2),B79,IF(OR(H79=3,H79=4),C79,0))*VLOOKUP(G79,Справочник!$B$12:$C$18,2,0)/1000)</f>
        <v>0</v>
      </c>
      <c r="N79" s="67"/>
      <c r="V79" s="70"/>
      <c r="AC79" s="68">
        <f>VLOOKUP(G79,Справочник!$B$12:$D$18,3,0)</f>
        <v>0</v>
      </c>
    </row>
    <row r="80" spans="1:44" x14ac:dyDescent="0.35">
      <c r="A80" s="60">
        <v>48</v>
      </c>
      <c r="B80" s="61"/>
      <c r="C80" s="61"/>
      <c r="D80" s="61"/>
      <c r="E80" s="61" t="s">
        <v>901</v>
      </c>
      <c r="F80" s="62">
        <v>1</v>
      </c>
      <c r="G80" s="63" t="s">
        <v>46</v>
      </c>
      <c r="H80" s="63">
        <v>0</v>
      </c>
      <c r="I80" s="64" t="str">
        <f t="shared" si="4"/>
        <v>Без отворів</v>
      </c>
      <c r="J80" s="63">
        <v>0</v>
      </c>
      <c r="K80" s="65">
        <f t="shared" si="3"/>
        <v>0</v>
      </c>
      <c r="L80" s="66">
        <f t="shared" si="5"/>
        <v>0</v>
      </c>
      <c r="M80" s="66">
        <f>IF(E80="Так",(I18*K80*2)+(K80*150), IF(K80&gt;0,$I$18*K80,0)+D80*IF(OR(H80=1,H80=2),B80,IF(OR(H80=3,H80=4),C80,0))*VLOOKUP(G80,Справочник!$B$12:$C$18,2,0)/1000)</f>
        <v>0</v>
      </c>
      <c r="N80" s="67"/>
      <c r="V80" s="70"/>
      <c r="AC80" s="68">
        <f>VLOOKUP(G80,Справочник!$B$12:$D$18,3,0)</f>
        <v>0</v>
      </c>
    </row>
    <row r="81" spans="1:29" x14ac:dyDescent="0.35">
      <c r="A81" s="60">
        <v>49</v>
      </c>
      <c r="B81" s="61"/>
      <c r="C81" s="61"/>
      <c r="D81" s="61"/>
      <c r="E81" s="61" t="s">
        <v>901</v>
      </c>
      <c r="F81" s="62">
        <v>1</v>
      </c>
      <c r="G81" s="63" t="s">
        <v>46</v>
      </c>
      <c r="H81" s="63">
        <v>0</v>
      </c>
      <c r="I81" s="64" t="str">
        <f t="shared" si="4"/>
        <v>Без отворів</v>
      </c>
      <c r="J81" s="63">
        <v>0</v>
      </c>
      <c r="K81" s="65">
        <f t="shared" si="3"/>
        <v>0</v>
      </c>
      <c r="L81" s="66">
        <f t="shared" si="5"/>
        <v>0</v>
      </c>
      <c r="M81" s="66">
        <f>IF(E81="Так",(I18*K81*2)+(K81*150), IF(K81&gt;0,$I$18*K81,0)+D81*IF(OR(H81=1,H81=2),B81,IF(OR(H81=3,H81=4),C81,0))*VLOOKUP(G81,Справочник!$B$12:$C$18,2,0)/1000)</f>
        <v>0</v>
      </c>
      <c r="N81" s="67"/>
      <c r="V81" s="70"/>
      <c r="AC81" s="68">
        <f>VLOOKUP(G81,Справочник!$B$12:$D$18,3,0)</f>
        <v>0</v>
      </c>
    </row>
    <row r="82" spans="1:29" x14ac:dyDescent="0.35">
      <c r="A82" s="60">
        <v>50</v>
      </c>
      <c r="B82" s="61"/>
      <c r="C82" s="61"/>
      <c r="D82" s="61"/>
      <c r="E82" s="61" t="s">
        <v>901</v>
      </c>
      <c r="F82" s="62">
        <v>1</v>
      </c>
      <c r="G82" s="63" t="s">
        <v>46</v>
      </c>
      <c r="H82" s="63">
        <v>0</v>
      </c>
      <c r="I82" s="64" t="str">
        <f t="shared" si="4"/>
        <v>Без отворів</v>
      </c>
      <c r="J82" s="63">
        <v>0</v>
      </c>
      <c r="K82" s="65">
        <f t="shared" si="3"/>
        <v>0</v>
      </c>
      <c r="L82" s="66">
        <f t="shared" si="5"/>
        <v>0</v>
      </c>
      <c r="M82" s="66">
        <f>IF(E82="Так",(I18*K82*2)+(K82*150), IF(K82&gt;0,$I$18*K82,0)+D82*IF(OR(H82=1,H82=2),B82,IF(OR(H82=3,H82=4),C82,0))*VLOOKUP(G82,Справочник!$B$12:$C$18,2,0)/1000)</f>
        <v>0</v>
      </c>
      <c r="N82" s="67"/>
      <c r="V82" s="70"/>
      <c r="AC82" s="68">
        <f>VLOOKUP(G82,Справочник!$B$12:$D$18,3,0)</f>
        <v>0</v>
      </c>
    </row>
    <row r="83" spans="1:29" hidden="1" x14ac:dyDescent="0.35">
      <c r="A83" s="60">
        <v>51</v>
      </c>
      <c r="B83" s="61"/>
      <c r="C83" s="61"/>
      <c r="D83" s="61"/>
      <c r="E83" s="61" t="s">
        <v>900</v>
      </c>
      <c r="F83" s="62">
        <v>1</v>
      </c>
      <c r="G83" s="63" t="s">
        <v>46</v>
      </c>
      <c r="H83" s="63">
        <v>0</v>
      </c>
      <c r="I83" s="64" t="str">
        <f t="shared" si="4"/>
        <v>Без отворів</v>
      </c>
      <c r="J83" s="63">
        <v>0</v>
      </c>
      <c r="K83" s="65">
        <f t="shared" ref="K83:K114" si="6">IF(B83*C83/1000000*D83&lt;=0,0,B83*C83/1000000*D83)</f>
        <v>0</v>
      </c>
      <c r="L83" s="66">
        <f t="shared" si="5"/>
        <v>0</v>
      </c>
      <c r="M83" s="66">
        <f>IF(K83&gt;0,$I$18*K83,0)+IF(OR(H83=1,H83=2),B83,IF(OR(H83=3,H83=4),C83,0))*VLOOKUP(G83,Справочник!$B$12:$C$18,2,0)/1000</f>
        <v>0</v>
      </c>
      <c r="N83" s="71"/>
      <c r="V83" s="70"/>
      <c r="AC83" s="68">
        <f>VLOOKUP(G83,Справочник!$B$12:$D$18,3,0)</f>
        <v>0</v>
      </c>
    </row>
    <row r="84" spans="1:29" hidden="1" x14ac:dyDescent="0.35">
      <c r="A84" s="60">
        <v>52</v>
      </c>
      <c r="B84" s="61"/>
      <c r="C84" s="61"/>
      <c r="D84" s="61"/>
      <c r="E84" s="61"/>
      <c r="F84" s="62">
        <v>1</v>
      </c>
      <c r="G84" s="63" t="s">
        <v>46</v>
      </c>
      <c r="H84" s="63">
        <v>0</v>
      </c>
      <c r="I84" s="64" t="str">
        <f t="shared" si="4"/>
        <v>Без отворів</v>
      </c>
      <c r="J84" s="63">
        <v>0</v>
      </c>
      <c r="K84" s="65">
        <f t="shared" si="6"/>
        <v>0</v>
      </c>
      <c r="L84" s="66">
        <f t="shared" si="5"/>
        <v>0</v>
      </c>
      <c r="M84" s="66">
        <f>IF(K84&gt;0,$I$18*K84,0)+IF(OR(H84=1,H84=2),B84,IF(OR(H84=3,H84=4),C84,0))*VLOOKUP(G84,Справочник!$B$12:$C$18,2,0)/1000</f>
        <v>0</v>
      </c>
      <c r="N84" s="71"/>
      <c r="V84" s="70"/>
      <c r="AC84" s="68">
        <f>VLOOKUP(G84,Справочник!$B$12:$D$18,3,0)</f>
        <v>0</v>
      </c>
    </row>
    <row r="85" spans="1:29" hidden="1" x14ac:dyDescent="0.35">
      <c r="A85" s="60">
        <v>53</v>
      </c>
      <c r="B85" s="61"/>
      <c r="C85" s="61"/>
      <c r="D85" s="61"/>
      <c r="E85" s="61"/>
      <c r="F85" s="62">
        <v>1</v>
      </c>
      <c r="G85" s="63" t="s">
        <v>46</v>
      </c>
      <c r="H85" s="63">
        <v>0</v>
      </c>
      <c r="I85" s="64" t="str">
        <f t="shared" si="4"/>
        <v>Без отворів</v>
      </c>
      <c r="J85" s="63">
        <v>0</v>
      </c>
      <c r="K85" s="65">
        <f t="shared" si="6"/>
        <v>0</v>
      </c>
      <c r="L85" s="66">
        <f t="shared" si="5"/>
        <v>0</v>
      </c>
      <c r="M85" s="66">
        <f>IF(K85&gt;0,$I$18*K85,0)+IF(OR(H85=1,H85=2),B85,IF(OR(H85=3,H85=4),C85,0))*VLOOKUP(G85,Справочник!$B$12:$C$18,2,0)/1000</f>
        <v>0</v>
      </c>
      <c r="N85" s="71"/>
      <c r="V85" s="70"/>
      <c r="AC85" s="68">
        <f>VLOOKUP(G85,Справочник!$B$12:$D$18,3,0)</f>
        <v>0</v>
      </c>
    </row>
    <row r="86" spans="1:29" hidden="1" x14ac:dyDescent="0.35">
      <c r="A86" s="60">
        <v>54</v>
      </c>
      <c r="B86" s="61"/>
      <c r="C86" s="61"/>
      <c r="D86" s="61"/>
      <c r="E86" s="61"/>
      <c r="F86" s="62">
        <v>1</v>
      </c>
      <c r="G86" s="63" t="s">
        <v>46</v>
      </c>
      <c r="H86" s="63">
        <v>0</v>
      </c>
      <c r="I86" s="64" t="str">
        <f t="shared" si="4"/>
        <v>Без отворів</v>
      </c>
      <c r="J86" s="63">
        <v>0</v>
      </c>
      <c r="K86" s="65">
        <f t="shared" si="6"/>
        <v>0</v>
      </c>
      <c r="L86" s="66">
        <f t="shared" si="5"/>
        <v>0</v>
      </c>
      <c r="M86" s="66">
        <f>IF(K86&gt;0,$I$18*K86,0)+IF(OR(H86=1,H86=2),B86,IF(OR(H86=3,H86=4),C86,0))*VLOOKUP(G86,Справочник!$B$12:$C$18,2,0)/1000</f>
        <v>0</v>
      </c>
      <c r="N86" s="71"/>
      <c r="V86" s="70"/>
      <c r="AC86" s="68">
        <f>VLOOKUP(G86,Справочник!$B$12:$D$18,3,0)</f>
        <v>0</v>
      </c>
    </row>
    <row r="87" spans="1:29" hidden="1" x14ac:dyDescent="0.35">
      <c r="A87" s="60">
        <v>55</v>
      </c>
      <c r="B87" s="61"/>
      <c r="C87" s="61"/>
      <c r="D87" s="61"/>
      <c r="E87" s="61"/>
      <c r="F87" s="62">
        <v>1</v>
      </c>
      <c r="G87" s="63" t="s">
        <v>46</v>
      </c>
      <c r="H87" s="63">
        <v>0</v>
      </c>
      <c r="I87" s="64" t="str">
        <f t="shared" si="4"/>
        <v>Без отворів</v>
      </c>
      <c r="J87" s="63">
        <v>0</v>
      </c>
      <c r="K87" s="65">
        <f t="shared" si="6"/>
        <v>0</v>
      </c>
      <c r="L87" s="66">
        <f t="shared" si="5"/>
        <v>0</v>
      </c>
      <c r="M87" s="66">
        <f>IF(K87&gt;0,$I$18*K87,0)+IF(OR(H87=1,H87=2),B87,IF(OR(H87=3,H87=4),C87,0))*VLOOKUP(G87,Справочник!$B$12:$C$18,2,0)/1000</f>
        <v>0</v>
      </c>
      <c r="N87" s="71"/>
      <c r="V87" s="70"/>
      <c r="AC87" s="68">
        <f>VLOOKUP(G87,Справочник!$B$12:$D$18,3,0)</f>
        <v>0</v>
      </c>
    </row>
    <row r="88" spans="1:29" hidden="1" x14ac:dyDescent="0.35">
      <c r="A88" s="60">
        <v>56</v>
      </c>
      <c r="B88" s="61"/>
      <c r="C88" s="61"/>
      <c r="D88" s="61"/>
      <c r="E88" s="61"/>
      <c r="F88" s="62">
        <v>1</v>
      </c>
      <c r="G88" s="63" t="s">
        <v>46</v>
      </c>
      <c r="H88" s="63">
        <v>0</v>
      </c>
      <c r="I88" s="64" t="str">
        <f t="shared" si="4"/>
        <v>Без отворів</v>
      </c>
      <c r="J88" s="63">
        <v>0</v>
      </c>
      <c r="K88" s="65">
        <f t="shared" si="6"/>
        <v>0</v>
      </c>
      <c r="L88" s="66">
        <f t="shared" si="5"/>
        <v>0</v>
      </c>
      <c r="M88" s="66">
        <f>IF(K88&gt;0,$I$18*K88,0)+IF(OR(H88=1,H88=2),B88,IF(OR(H88=3,H88=4),C88,0))*VLOOKUP(G88,Справочник!$B$12:$C$18,2,0)/1000</f>
        <v>0</v>
      </c>
      <c r="N88" s="71"/>
      <c r="V88" s="70"/>
      <c r="AC88" s="68">
        <f>VLOOKUP(G88,Справочник!$B$12:$D$18,3,0)</f>
        <v>0</v>
      </c>
    </row>
    <row r="89" spans="1:29" hidden="1" x14ac:dyDescent="0.35">
      <c r="A89" s="60">
        <v>57</v>
      </c>
      <c r="B89" s="61"/>
      <c r="C89" s="61"/>
      <c r="D89" s="61"/>
      <c r="E89" s="61"/>
      <c r="F89" s="62">
        <v>1</v>
      </c>
      <c r="G89" s="63" t="s">
        <v>46</v>
      </c>
      <c r="H89" s="63">
        <v>0</v>
      </c>
      <c r="I89" s="64" t="str">
        <f t="shared" si="4"/>
        <v>Без отворів</v>
      </c>
      <c r="J89" s="63">
        <v>0</v>
      </c>
      <c r="K89" s="65">
        <f t="shared" si="6"/>
        <v>0</v>
      </c>
      <c r="L89" s="66">
        <f t="shared" si="5"/>
        <v>0</v>
      </c>
      <c r="M89" s="66">
        <f>IF(K89&gt;0,$I$18*K89,0)+IF(OR(H89=1,H89=2),B89,IF(OR(H89=3,H89=4),C89,0))*VLOOKUP(G89,Справочник!$B$12:$C$18,2,0)/1000</f>
        <v>0</v>
      </c>
      <c r="N89" s="71"/>
      <c r="V89" s="70"/>
      <c r="AC89" s="68">
        <f>VLOOKUP(G89,Справочник!$B$12:$D$18,3,0)</f>
        <v>0</v>
      </c>
    </row>
    <row r="90" spans="1:29" hidden="1" x14ac:dyDescent="0.35">
      <c r="A90" s="60">
        <v>58</v>
      </c>
      <c r="B90" s="61"/>
      <c r="C90" s="61"/>
      <c r="D90" s="61"/>
      <c r="E90" s="61"/>
      <c r="F90" s="62">
        <v>1</v>
      </c>
      <c r="G90" s="63" t="s">
        <v>46</v>
      </c>
      <c r="H90" s="63">
        <v>0</v>
      </c>
      <c r="I90" s="64" t="str">
        <f t="shared" si="4"/>
        <v>Без отворів</v>
      </c>
      <c r="J90" s="63">
        <v>0</v>
      </c>
      <c r="K90" s="65">
        <f t="shared" si="6"/>
        <v>0</v>
      </c>
      <c r="L90" s="66">
        <f t="shared" si="5"/>
        <v>0</v>
      </c>
      <c r="M90" s="66">
        <f>IF(K90&gt;0,$I$18*K90,0)+IF(OR(H90=1,H90=2),B90,IF(OR(H90=3,H90=4),C90,0))*VLOOKUP(G90,Справочник!$B$12:$C$18,2,0)/1000</f>
        <v>0</v>
      </c>
      <c r="N90" s="71"/>
      <c r="V90" s="70"/>
      <c r="AC90" s="68">
        <f>VLOOKUP(G90,Справочник!$B$12:$D$18,3,0)</f>
        <v>0</v>
      </c>
    </row>
    <row r="91" spans="1:29" hidden="1" x14ac:dyDescent="0.35">
      <c r="A91" s="60">
        <v>59</v>
      </c>
      <c r="B91" s="61"/>
      <c r="C91" s="61"/>
      <c r="D91" s="61"/>
      <c r="E91" s="61"/>
      <c r="F91" s="62">
        <v>1</v>
      </c>
      <c r="G91" s="63" t="s">
        <v>46</v>
      </c>
      <c r="H91" s="63">
        <v>0</v>
      </c>
      <c r="I91" s="64" t="str">
        <f t="shared" si="4"/>
        <v>Без отворів</v>
      </c>
      <c r="J91" s="63">
        <v>0</v>
      </c>
      <c r="K91" s="65">
        <f t="shared" si="6"/>
        <v>0</v>
      </c>
      <c r="L91" s="66">
        <f t="shared" si="5"/>
        <v>0</v>
      </c>
      <c r="M91" s="66">
        <f>IF(K91&gt;0,$I$18*K91,0)+IF(OR(H91=1,H91=2),B91,IF(OR(H91=3,H91=4),C91,0))*VLOOKUP(G91,Справочник!$B$12:$C$18,2,0)/1000</f>
        <v>0</v>
      </c>
      <c r="N91" s="71"/>
      <c r="V91" s="70"/>
      <c r="AC91" s="68">
        <f>VLOOKUP(G91,Справочник!$B$12:$D$18,3,0)</f>
        <v>0</v>
      </c>
    </row>
    <row r="92" spans="1:29" hidden="1" x14ac:dyDescent="0.35">
      <c r="A92" s="60">
        <v>60</v>
      </c>
      <c r="B92" s="61"/>
      <c r="C92" s="61"/>
      <c r="D92" s="61"/>
      <c r="E92" s="61"/>
      <c r="F92" s="62">
        <v>1</v>
      </c>
      <c r="G92" s="63" t="s">
        <v>46</v>
      </c>
      <c r="H92" s="63">
        <v>0</v>
      </c>
      <c r="I92" s="64" t="str">
        <f t="shared" si="4"/>
        <v>Без отворів</v>
      </c>
      <c r="J92" s="63">
        <v>0</v>
      </c>
      <c r="K92" s="65">
        <f t="shared" si="6"/>
        <v>0</v>
      </c>
      <c r="L92" s="66">
        <f t="shared" si="5"/>
        <v>0</v>
      </c>
      <c r="M92" s="66">
        <f>IF(K92&gt;0,$I$18*K92,0)+IF(OR(H92=1,H92=2),B92,IF(OR(H92=3,H92=4),C92,0))*VLOOKUP(G92,Справочник!$B$12:$C$18,2,0)/1000</f>
        <v>0</v>
      </c>
      <c r="N92" s="71"/>
      <c r="V92" s="70"/>
      <c r="AC92" s="68">
        <f>VLOOKUP(G92,Справочник!$B$12:$D$18,3,0)</f>
        <v>0</v>
      </c>
    </row>
    <row r="93" spans="1:29" hidden="1" x14ac:dyDescent="0.35">
      <c r="A93" s="60">
        <v>61</v>
      </c>
      <c r="B93" s="61"/>
      <c r="C93" s="61"/>
      <c r="D93" s="61"/>
      <c r="E93" s="61"/>
      <c r="F93" s="62">
        <v>1</v>
      </c>
      <c r="G93" s="63" t="s">
        <v>46</v>
      </c>
      <c r="H93" s="63">
        <v>0</v>
      </c>
      <c r="I93" s="64" t="str">
        <f t="shared" si="4"/>
        <v>Без отворів</v>
      </c>
      <c r="J93" s="63">
        <v>0</v>
      </c>
      <c r="K93" s="65">
        <f t="shared" si="6"/>
        <v>0</v>
      </c>
      <c r="L93" s="66">
        <f t="shared" si="5"/>
        <v>0</v>
      </c>
      <c r="M93" s="66">
        <f>IF(K93&gt;0,$I$18*K93,0)+IF(OR(H93=1,H93=2),B93,IF(OR(H93=3,H93=4),C93,0))*VLOOKUP(G93,Справочник!$B$12:$C$18,2,0)/1000</f>
        <v>0</v>
      </c>
      <c r="N93" s="71"/>
      <c r="V93" s="70"/>
      <c r="AC93" s="68">
        <f>VLOOKUP(G93,Справочник!$B$12:$D$18,3,0)</f>
        <v>0</v>
      </c>
    </row>
    <row r="94" spans="1:29" hidden="1" x14ac:dyDescent="0.35">
      <c r="A94" s="60">
        <v>62</v>
      </c>
      <c r="B94" s="61"/>
      <c r="C94" s="61"/>
      <c r="D94" s="61"/>
      <c r="E94" s="61"/>
      <c r="F94" s="62">
        <v>1</v>
      </c>
      <c r="G94" s="63" t="s">
        <v>46</v>
      </c>
      <c r="H94" s="63">
        <v>0</v>
      </c>
      <c r="I94" s="64" t="str">
        <f t="shared" si="4"/>
        <v>Без отворів</v>
      </c>
      <c r="J94" s="63">
        <v>0</v>
      </c>
      <c r="K94" s="65">
        <f t="shared" si="6"/>
        <v>0</v>
      </c>
      <c r="L94" s="66">
        <f t="shared" si="5"/>
        <v>0</v>
      </c>
      <c r="M94" s="66">
        <f>IF(K94&gt;0,$I$18*K94,0)+IF(OR(H94=1,H94=2),B94,IF(OR(H94=3,H94=4),C94,0))*VLOOKUP(G94,Справочник!$B$12:$C$18,2,0)/1000</f>
        <v>0</v>
      </c>
      <c r="N94" s="71"/>
      <c r="V94" s="70"/>
      <c r="AC94" s="68">
        <f>VLOOKUP(G94,Справочник!$B$12:$D$18,3,0)</f>
        <v>0</v>
      </c>
    </row>
    <row r="95" spans="1:29" hidden="1" x14ac:dyDescent="0.35">
      <c r="A95" s="60">
        <v>63</v>
      </c>
      <c r="B95" s="61"/>
      <c r="C95" s="61"/>
      <c r="D95" s="61"/>
      <c r="E95" s="61"/>
      <c r="F95" s="62">
        <v>1</v>
      </c>
      <c r="G95" s="63" t="s">
        <v>46</v>
      </c>
      <c r="H95" s="63">
        <v>0</v>
      </c>
      <c r="I95" s="64" t="str">
        <f t="shared" si="4"/>
        <v>Без отворів</v>
      </c>
      <c r="J95" s="63">
        <v>0</v>
      </c>
      <c r="K95" s="65">
        <f t="shared" si="6"/>
        <v>0</v>
      </c>
      <c r="L95" s="66">
        <f t="shared" si="5"/>
        <v>0</v>
      </c>
      <c r="M95" s="66">
        <f>IF(K95&gt;0,$I$18*K95,0)+IF(OR(H95=1,H95=2),B95,IF(OR(H95=3,H95=4),C95,0))*VLOOKUP(G95,Справочник!$B$12:$C$18,2,0)/1000</f>
        <v>0</v>
      </c>
      <c r="N95" s="71"/>
      <c r="V95" s="70"/>
      <c r="AC95" s="68">
        <f>VLOOKUP(G95,Справочник!$B$12:$D$18,3,0)</f>
        <v>0</v>
      </c>
    </row>
    <row r="96" spans="1:29" hidden="1" x14ac:dyDescent="0.35">
      <c r="A96" s="60">
        <v>64</v>
      </c>
      <c r="B96" s="61"/>
      <c r="C96" s="61"/>
      <c r="D96" s="61"/>
      <c r="E96" s="61"/>
      <c r="F96" s="62">
        <v>1</v>
      </c>
      <c r="G96" s="63" t="s">
        <v>46</v>
      </c>
      <c r="H96" s="63">
        <v>0</v>
      </c>
      <c r="I96" s="64" t="str">
        <f t="shared" si="4"/>
        <v>Без отворів</v>
      </c>
      <c r="J96" s="63">
        <v>0</v>
      </c>
      <c r="K96" s="65">
        <f t="shared" si="6"/>
        <v>0</v>
      </c>
      <c r="L96" s="66">
        <f t="shared" si="5"/>
        <v>0</v>
      </c>
      <c r="M96" s="66">
        <f>IF(K96&gt;0,$I$18*K96,0)+IF(OR(H96=1,H96=2),B96,IF(OR(H96=3,H96=4),C96,0))*VLOOKUP(G96,Справочник!$B$12:$C$18,2,0)/1000</f>
        <v>0</v>
      </c>
      <c r="N96" s="71"/>
      <c r="V96" s="70"/>
      <c r="AC96" s="68">
        <f>VLOOKUP(G96,Справочник!$B$12:$D$18,3,0)</f>
        <v>0</v>
      </c>
    </row>
    <row r="97" spans="1:29" hidden="1" x14ac:dyDescent="0.35">
      <c r="A97" s="60">
        <v>65</v>
      </c>
      <c r="B97" s="61"/>
      <c r="C97" s="61"/>
      <c r="D97" s="61"/>
      <c r="E97" s="61"/>
      <c r="F97" s="62">
        <v>1</v>
      </c>
      <c r="G97" s="63" t="s">
        <v>46</v>
      </c>
      <c r="H97" s="63">
        <v>0</v>
      </c>
      <c r="I97" s="64" t="str">
        <f t="shared" ref="I97:I128" si="7">IF(J97=0,"Без отворів","З отворами")</f>
        <v>Без отворів</v>
      </c>
      <c r="J97" s="63">
        <v>0</v>
      </c>
      <c r="K97" s="65">
        <f t="shared" si="6"/>
        <v>0</v>
      </c>
      <c r="L97" s="66">
        <f t="shared" ref="L97:L128" si="8">(B97+C97)*2/1000*D97</f>
        <v>0</v>
      </c>
      <c r="M97" s="66">
        <f>IF(K97&gt;0,$I$18*K97,0)+IF(OR(H97=1,H97=2),B97,IF(OR(H97=3,H97=4),C97,0))*VLOOKUP(G97,Справочник!$B$12:$C$18,2,0)/1000</f>
        <v>0</v>
      </c>
      <c r="N97" s="71"/>
      <c r="V97" s="70"/>
      <c r="AC97" s="68">
        <f>VLOOKUP(G97,Справочник!$B$12:$D$18,3,0)</f>
        <v>0</v>
      </c>
    </row>
    <row r="98" spans="1:29" hidden="1" x14ac:dyDescent="0.35">
      <c r="A98" s="60">
        <v>66</v>
      </c>
      <c r="B98" s="61"/>
      <c r="C98" s="61"/>
      <c r="D98" s="61"/>
      <c r="E98" s="61"/>
      <c r="F98" s="62">
        <v>1</v>
      </c>
      <c r="G98" s="63" t="s">
        <v>46</v>
      </c>
      <c r="H98" s="63">
        <v>0</v>
      </c>
      <c r="I98" s="64" t="str">
        <f t="shared" si="7"/>
        <v>Без отворів</v>
      </c>
      <c r="J98" s="63">
        <v>0</v>
      </c>
      <c r="K98" s="65">
        <f t="shared" si="6"/>
        <v>0</v>
      </c>
      <c r="L98" s="66">
        <f t="shared" si="8"/>
        <v>0</v>
      </c>
      <c r="M98" s="66">
        <f>IF(K98&gt;0,$I$18*K98,0)+IF(OR(H98=1,H98=2),B98,IF(OR(H98=3,H98=4),C98,0))*VLOOKUP(G98,Справочник!$B$12:$C$18,2,0)/1000</f>
        <v>0</v>
      </c>
      <c r="N98" s="71"/>
      <c r="V98" s="70"/>
      <c r="AC98" s="68">
        <f>VLOOKUP(G98,Справочник!$B$12:$D$18,3,0)</f>
        <v>0</v>
      </c>
    </row>
    <row r="99" spans="1:29" hidden="1" x14ac:dyDescent="0.35">
      <c r="A99" s="60">
        <v>67</v>
      </c>
      <c r="B99" s="61"/>
      <c r="C99" s="61"/>
      <c r="D99" s="61"/>
      <c r="E99" s="61"/>
      <c r="F99" s="62">
        <v>1</v>
      </c>
      <c r="G99" s="63" t="s">
        <v>46</v>
      </c>
      <c r="H99" s="63">
        <v>0</v>
      </c>
      <c r="I99" s="64" t="str">
        <f t="shared" si="7"/>
        <v>Без отворів</v>
      </c>
      <c r="J99" s="63">
        <v>0</v>
      </c>
      <c r="K99" s="65">
        <f t="shared" si="6"/>
        <v>0</v>
      </c>
      <c r="L99" s="66">
        <f t="shared" si="8"/>
        <v>0</v>
      </c>
      <c r="M99" s="66">
        <f>IF(K99&gt;0,$I$18*K99,0)+IF(OR(H99=1,H99=2),B99,IF(OR(H99=3,H99=4),C99,0))*VLOOKUP(G99,Справочник!$B$12:$C$18,2,0)/1000</f>
        <v>0</v>
      </c>
      <c r="N99" s="71"/>
      <c r="V99" s="70"/>
      <c r="AC99" s="68">
        <f>VLOOKUP(G99,Справочник!$B$12:$D$18,3,0)</f>
        <v>0</v>
      </c>
    </row>
    <row r="100" spans="1:29" hidden="1" x14ac:dyDescent="0.35">
      <c r="A100" s="60">
        <v>68</v>
      </c>
      <c r="B100" s="61"/>
      <c r="C100" s="61"/>
      <c r="D100" s="61"/>
      <c r="E100" s="61"/>
      <c r="F100" s="62">
        <v>1</v>
      </c>
      <c r="G100" s="63" t="s">
        <v>46</v>
      </c>
      <c r="H100" s="63">
        <v>0</v>
      </c>
      <c r="I100" s="64" t="str">
        <f t="shared" si="7"/>
        <v>Без отворів</v>
      </c>
      <c r="J100" s="63">
        <v>0</v>
      </c>
      <c r="K100" s="65">
        <f t="shared" si="6"/>
        <v>0</v>
      </c>
      <c r="L100" s="66">
        <f t="shared" si="8"/>
        <v>0</v>
      </c>
      <c r="M100" s="66">
        <f>IF(K100&gt;0,$I$18*K100,0)+IF(OR(H100=1,H100=2),B100,IF(OR(H100=3,H100=4),C100,0))*VLOOKUP(G100,Справочник!$B$12:$C$18,2,0)/1000</f>
        <v>0</v>
      </c>
      <c r="N100" s="71"/>
      <c r="V100" s="70"/>
      <c r="AC100" s="68">
        <f>VLOOKUP(G100,Справочник!$B$12:$D$18,3,0)</f>
        <v>0</v>
      </c>
    </row>
    <row r="101" spans="1:29" hidden="1" x14ac:dyDescent="0.35">
      <c r="A101" s="60">
        <v>69</v>
      </c>
      <c r="B101" s="61"/>
      <c r="C101" s="61"/>
      <c r="D101" s="61"/>
      <c r="E101" s="61"/>
      <c r="F101" s="62">
        <v>1</v>
      </c>
      <c r="G101" s="63" t="s">
        <v>46</v>
      </c>
      <c r="H101" s="63">
        <v>0</v>
      </c>
      <c r="I101" s="64" t="str">
        <f t="shared" si="7"/>
        <v>Без отворів</v>
      </c>
      <c r="J101" s="63">
        <v>0</v>
      </c>
      <c r="K101" s="65">
        <f t="shared" si="6"/>
        <v>0</v>
      </c>
      <c r="L101" s="66">
        <f t="shared" si="8"/>
        <v>0</v>
      </c>
      <c r="M101" s="66">
        <f>IF(K101&gt;0,$I$18*K101,0)+IF(OR(H101=1,H101=2),B101,IF(OR(H101=3,H101=4),C101,0))*VLOOKUP(G101,Справочник!$B$12:$C$18,2,0)/1000</f>
        <v>0</v>
      </c>
      <c r="N101" s="71"/>
      <c r="V101" s="70"/>
      <c r="AC101" s="68">
        <f>VLOOKUP(G101,Справочник!$B$12:$D$18,3,0)</f>
        <v>0</v>
      </c>
    </row>
    <row r="102" spans="1:29" hidden="1" x14ac:dyDescent="0.35">
      <c r="A102" s="60">
        <v>70</v>
      </c>
      <c r="B102" s="61"/>
      <c r="C102" s="61"/>
      <c r="D102" s="61"/>
      <c r="E102" s="61"/>
      <c r="F102" s="62">
        <v>1</v>
      </c>
      <c r="G102" s="63" t="s">
        <v>46</v>
      </c>
      <c r="H102" s="63">
        <v>0</v>
      </c>
      <c r="I102" s="64" t="str">
        <f t="shared" si="7"/>
        <v>Без отворів</v>
      </c>
      <c r="J102" s="63">
        <v>0</v>
      </c>
      <c r="K102" s="65">
        <f t="shared" si="6"/>
        <v>0</v>
      </c>
      <c r="L102" s="66">
        <f t="shared" si="8"/>
        <v>0</v>
      </c>
      <c r="M102" s="66">
        <f>IF(K102&gt;0,$I$18*K102,0)+IF(OR(H102=1,H102=2),B102,IF(OR(H102=3,H102=4),C102,0))*VLOOKUP(G102,Справочник!$B$12:$C$18,2,0)/1000</f>
        <v>0</v>
      </c>
      <c r="N102" s="71"/>
      <c r="V102" s="70"/>
      <c r="AC102" s="68">
        <f>VLOOKUP(G102,Справочник!$B$12:$D$18,3,0)</f>
        <v>0</v>
      </c>
    </row>
    <row r="103" spans="1:29" hidden="1" x14ac:dyDescent="0.35">
      <c r="A103" s="60">
        <v>71</v>
      </c>
      <c r="B103" s="61"/>
      <c r="C103" s="61"/>
      <c r="D103" s="61"/>
      <c r="E103" s="61"/>
      <c r="F103" s="62">
        <v>1</v>
      </c>
      <c r="G103" s="63" t="s">
        <v>46</v>
      </c>
      <c r="H103" s="63">
        <v>0</v>
      </c>
      <c r="I103" s="64" t="str">
        <f t="shared" si="7"/>
        <v>Без отворів</v>
      </c>
      <c r="J103" s="63">
        <v>0</v>
      </c>
      <c r="K103" s="65">
        <f t="shared" si="6"/>
        <v>0</v>
      </c>
      <c r="L103" s="66">
        <f t="shared" si="8"/>
        <v>0</v>
      </c>
      <c r="M103" s="66">
        <f>IF(K103&gt;0,$I$18*K103,0)+IF(OR(H103=1,H103=2),B103,IF(OR(H103=3,H103=4),C103,0))*VLOOKUP(G103,Справочник!$B$12:$C$18,2,0)/1000</f>
        <v>0</v>
      </c>
      <c r="N103" s="71"/>
      <c r="V103" s="70"/>
      <c r="AC103" s="68">
        <f>VLOOKUP(G103,Справочник!$B$12:$D$18,3,0)</f>
        <v>0</v>
      </c>
    </row>
    <row r="104" spans="1:29" hidden="1" x14ac:dyDescent="0.35">
      <c r="A104" s="60">
        <v>72</v>
      </c>
      <c r="B104" s="61"/>
      <c r="C104" s="61"/>
      <c r="D104" s="61"/>
      <c r="E104" s="61"/>
      <c r="F104" s="62">
        <v>1</v>
      </c>
      <c r="G104" s="63" t="s">
        <v>46</v>
      </c>
      <c r="H104" s="63">
        <v>0</v>
      </c>
      <c r="I104" s="64" t="str">
        <f t="shared" si="7"/>
        <v>Без отворів</v>
      </c>
      <c r="J104" s="63">
        <v>0</v>
      </c>
      <c r="K104" s="65">
        <f t="shared" si="6"/>
        <v>0</v>
      </c>
      <c r="L104" s="66">
        <f t="shared" si="8"/>
        <v>0</v>
      </c>
      <c r="M104" s="66">
        <f>IF(K104&gt;0,$I$18*K104,0)+IF(OR(H104=1,H104=2),B104,IF(OR(H104=3,H104=4),C104,0))*VLOOKUP(G104,Справочник!$B$12:$C$18,2,0)/1000</f>
        <v>0</v>
      </c>
      <c r="N104" s="71"/>
      <c r="V104" s="70"/>
      <c r="AC104" s="68">
        <f>VLOOKUP(G104,Справочник!$B$12:$D$18,3,0)</f>
        <v>0</v>
      </c>
    </row>
    <row r="105" spans="1:29" hidden="1" x14ac:dyDescent="0.35">
      <c r="A105" s="60">
        <v>73</v>
      </c>
      <c r="B105" s="61"/>
      <c r="C105" s="61"/>
      <c r="D105" s="61"/>
      <c r="E105" s="61"/>
      <c r="F105" s="62">
        <v>1</v>
      </c>
      <c r="G105" s="63" t="s">
        <v>46</v>
      </c>
      <c r="H105" s="63">
        <v>0</v>
      </c>
      <c r="I105" s="64" t="str">
        <f t="shared" si="7"/>
        <v>Без отворів</v>
      </c>
      <c r="J105" s="63">
        <v>0</v>
      </c>
      <c r="K105" s="65">
        <f t="shared" si="6"/>
        <v>0</v>
      </c>
      <c r="L105" s="66">
        <f t="shared" si="8"/>
        <v>0</v>
      </c>
      <c r="M105" s="66">
        <f>IF(K105&gt;0,$I$18*K105,0)+IF(OR(H105=1,H105=2),B105,IF(OR(H105=3,H105=4),C105,0))*VLOOKUP(G105,Справочник!$B$12:$C$18,2,0)/1000</f>
        <v>0</v>
      </c>
      <c r="N105" s="71"/>
      <c r="V105" s="70"/>
      <c r="AC105" s="68">
        <f>VLOOKUP(G105,Справочник!$B$12:$D$18,3,0)</f>
        <v>0</v>
      </c>
    </row>
    <row r="106" spans="1:29" hidden="1" x14ac:dyDescent="0.35">
      <c r="A106" s="60">
        <v>74</v>
      </c>
      <c r="B106" s="61"/>
      <c r="C106" s="61"/>
      <c r="D106" s="61"/>
      <c r="E106" s="61"/>
      <c r="F106" s="62">
        <v>1</v>
      </c>
      <c r="G106" s="63" t="s">
        <v>46</v>
      </c>
      <c r="H106" s="63">
        <v>0</v>
      </c>
      <c r="I106" s="64" t="str">
        <f t="shared" si="7"/>
        <v>Без отворів</v>
      </c>
      <c r="J106" s="63">
        <v>0</v>
      </c>
      <c r="K106" s="65">
        <f t="shared" si="6"/>
        <v>0</v>
      </c>
      <c r="L106" s="66">
        <f t="shared" si="8"/>
        <v>0</v>
      </c>
      <c r="M106" s="66">
        <f>IF(K106&gt;0,$I$18*K106,0)+IF(OR(H106=1,H106=2),B106,IF(OR(H106=3,H106=4),C106,0))*VLOOKUP(G106,Справочник!$B$12:$C$18,2,0)/1000</f>
        <v>0</v>
      </c>
      <c r="N106" s="71"/>
      <c r="V106" s="70"/>
      <c r="AC106" s="68">
        <f>VLOOKUP(G106,Справочник!$B$12:$D$18,3,0)</f>
        <v>0</v>
      </c>
    </row>
    <row r="107" spans="1:29" hidden="1" x14ac:dyDescent="0.35">
      <c r="A107" s="60">
        <v>75</v>
      </c>
      <c r="B107" s="61"/>
      <c r="C107" s="61"/>
      <c r="D107" s="61"/>
      <c r="E107" s="61"/>
      <c r="F107" s="62">
        <v>1</v>
      </c>
      <c r="G107" s="63" t="s">
        <v>46</v>
      </c>
      <c r="H107" s="63">
        <v>0</v>
      </c>
      <c r="I107" s="64" t="str">
        <f t="shared" si="7"/>
        <v>Без отворів</v>
      </c>
      <c r="J107" s="63">
        <v>0</v>
      </c>
      <c r="K107" s="65">
        <f t="shared" si="6"/>
        <v>0</v>
      </c>
      <c r="L107" s="66">
        <f t="shared" si="8"/>
        <v>0</v>
      </c>
      <c r="M107" s="66">
        <f>IF(K107&gt;0,$I$18*K107,0)+IF(OR(H107=1,H107=2),B107,IF(OR(H107=3,H107=4),C107,0))*VLOOKUP(G107,Справочник!$B$12:$C$18,2,0)/1000</f>
        <v>0</v>
      </c>
      <c r="N107" s="71"/>
      <c r="V107" s="70"/>
      <c r="AC107" s="68">
        <f>VLOOKUP(G107,Справочник!$B$12:$D$18,3,0)</f>
        <v>0</v>
      </c>
    </row>
    <row r="108" spans="1:29" hidden="1" x14ac:dyDescent="0.35">
      <c r="A108" s="60">
        <v>76</v>
      </c>
      <c r="B108" s="61"/>
      <c r="C108" s="61"/>
      <c r="D108" s="61"/>
      <c r="E108" s="61"/>
      <c r="F108" s="62">
        <v>1</v>
      </c>
      <c r="G108" s="63" t="s">
        <v>46</v>
      </c>
      <c r="H108" s="63">
        <v>0</v>
      </c>
      <c r="I108" s="64" t="str">
        <f t="shared" si="7"/>
        <v>Без отворів</v>
      </c>
      <c r="J108" s="63">
        <v>0</v>
      </c>
      <c r="K108" s="65">
        <f t="shared" si="6"/>
        <v>0</v>
      </c>
      <c r="L108" s="66">
        <f t="shared" si="8"/>
        <v>0</v>
      </c>
      <c r="M108" s="66">
        <f>IF(K108&gt;0,$I$18*K108,0)+IF(OR(H108=1,H108=2),B108,IF(OR(H108=3,H108=4),C108,0))*VLOOKUP(G108,Справочник!$B$12:$C$18,2,0)/1000</f>
        <v>0</v>
      </c>
      <c r="N108" s="71"/>
      <c r="V108" s="70"/>
      <c r="AC108" s="68">
        <f>VLOOKUP(G108,Справочник!$B$12:$D$18,3,0)</f>
        <v>0</v>
      </c>
    </row>
    <row r="109" spans="1:29" hidden="1" x14ac:dyDescent="0.35">
      <c r="A109" s="60">
        <v>77</v>
      </c>
      <c r="B109" s="61"/>
      <c r="C109" s="61"/>
      <c r="D109" s="61"/>
      <c r="E109" s="61"/>
      <c r="F109" s="62">
        <v>1</v>
      </c>
      <c r="G109" s="63" t="s">
        <v>46</v>
      </c>
      <c r="H109" s="63">
        <v>0</v>
      </c>
      <c r="I109" s="64" t="str">
        <f t="shared" si="7"/>
        <v>Без отворів</v>
      </c>
      <c r="J109" s="63">
        <v>0</v>
      </c>
      <c r="K109" s="65">
        <f t="shared" si="6"/>
        <v>0</v>
      </c>
      <c r="L109" s="66">
        <f t="shared" si="8"/>
        <v>0</v>
      </c>
      <c r="M109" s="66">
        <f>IF(K109&gt;0,$I$18*K109,0)+IF(OR(H109=1,H109=2),B109,IF(OR(H109=3,H109=4),C109,0))*VLOOKUP(G109,Справочник!$B$12:$C$18,2,0)/1000</f>
        <v>0</v>
      </c>
      <c r="N109" s="71"/>
      <c r="V109" s="70"/>
      <c r="AC109" s="68">
        <f>VLOOKUP(G109,Справочник!$B$12:$D$18,3,0)</f>
        <v>0</v>
      </c>
    </row>
    <row r="110" spans="1:29" hidden="1" x14ac:dyDescent="0.35">
      <c r="A110" s="60">
        <v>78</v>
      </c>
      <c r="B110" s="61"/>
      <c r="C110" s="61"/>
      <c r="D110" s="61"/>
      <c r="E110" s="61"/>
      <c r="F110" s="62">
        <v>1</v>
      </c>
      <c r="G110" s="63" t="s">
        <v>46</v>
      </c>
      <c r="H110" s="63">
        <v>0</v>
      </c>
      <c r="I110" s="64" t="str">
        <f t="shared" si="7"/>
        <v>Без отворів</v>
      </c>
      <c r="J110" s="63">
        <v>0</v>
      </c>
      <c r="K110" s="65">
        <f t="shared" si="6"/>
        <v>0</v>
      </c>
      <c r="L110" s="66">
        <f t="shared" si="8"/>
        <v>0</v>
      </c>
      <c r="M110" s="66">
        <f>IF(K110&gt;0,$I$18*K110,0)+IF(OR(H110=1,H110=2),B110,IF(OR(H110=3,H110=4),C110,0))*VLOOKUP(G110,Справочник!$B$12:$C$18,2,0)/1000</f>
        <v>0</v>
      </c>
      <c r="N110" s="71"/>
      <c r="V110" s="70"/>
      <c r="AC110" s="68">
        <f>VLOOKUP(G110,Справочник!$B$12:$D$18,3,0)</f>
        <v>0</v>
      </c>
    </row>
    <row r="111" spans="1:29" hidden="1" x14ac:dyDescent="0.35">
      <c r="A111" s="60">
        <v>79</v>
      </c>
      <c r="B111" s="61"/>
      <c r="C111" s="61"/>
      <c r="D111" s="61"/>
      <c r="E111" s="61"/>
      <c r="F111" s="62">
        <v>1</v>
      </c>
      <c r="G111" s="63" t="s">
        <v>46</v>
      </c>
      <c r="H111" s="63">
        <v>0</v>
      </c>
      <c r="I111" s="64" t="str">
        <f t="shared" si="7"/>
        <v>Без отворів</v>
      </c>
      <c r="J111" s="63">
        <v>0</v>
      </c>
      <c r="K111" s="65">
        <f t="shared" si="6"/>
        <v>0</v>
      </c>
      <c r="L111" s="66">
        <f t="shared" si="8"/>
        <v>0</v>
      </c>
      <c r="M111" s="66">
        <f>IF(K111&gt;0,$I$18*K111,0)+IF(OR(H111=1,H111=2),B111,IF(OR(H111=3,H111=4),C111,0))*VLOOKUP(G111,Справочник!$B$12:$C$18,2,0)/1000</f>
        <v>0</v>
      </c>
      <c r="N111" s="71"/>
      <c r="V111" s="70"/>
      <c r="AC111" s="68">
        <f>VLOOKUP(G111,Справочник!$B$12:$D$18,3,0)</f>
        <v>0</v>
      </c>
    </row>
    <row r="112" spans="1:29" hidden="1" x14ac:dyDescent="0.35">
      <c r="A112" s="60">
        <v>80</v>
      </c>
      <c r="B112" s="61"/>
      <c r="C112" s="61"/>
      <c r="D112" s="61"/>
      <c r="E112" s="61"/>
      <c r="F112" s="62">
        <v>1</v>
      </c>
      <c r="G112" s="63" t="s">
        <v>46</v>
      </c>
      <c r="H112" s="63">
        <v>0</v>
      </c>
      <c r="I112" s="64" t="str">
        <f t="shared" si="7"/>
        <v>Без отворів</v>
      </c>
      <c r="J112" s="63">
        <v>0</v>
      </c>
      <c r="K112" s="65">
        <f t="shared" si="6"/>
        <v>0</v>
      </c>
      <c r="L112" s="66">
        <f t="shared" si="8"/>
        <v>0</v>
      </c>
      <c r="M112" s="66">
        <f>IF(K112&gt;0,$I$18*K112,0)+IF(OR(H112=1,H112=2),B112,IF(OR(H112=3,H112=4),C112,0))*VLOOKUP(G112,Справочник!$B$12:$C$18,2,0)/1000</f>
        <v>0</v>
      </c>
      <c r="N112" s="71"/>
      <c r="V112" s="70"/>
      <c r="AC112" s="68">
        <f>VLOOKUP(G112,Справочник!$B$12:$D$18,3,0)</f>
        <v>0</v>
      </c>
    </row>
    <row r="113" spans="1:29" hidden="1" x14ac:dyDescent="0.35">
      <c r="A113" s="60">
        <v>81</v>
      </c>
      <c r="B113" s="61"/>
      <c r="C113" s="61"/>
      <c r="D113" s="61"/>
      <c r="E113" s="61"/>
      <c r="F113" s="62">
        <v>1</v>
      </c>
      <c r="G113" s="63" t="s">
        <v>46</v>
      </c>
      <c r="H113" s="63">
        <v>0</v>
      </c>
      <c r="I113" s="64" t="str">
        <f t="shared" si="7"/>
        <v>Без отворів</v>
      </c>
      <c r="J113" s="63">
        <v>0</v>
      </c>
      <c r="K113" s="65">
        <f t="shared" si="6"/>
        <v>0</v>
      </c>
      <c r="L113" s="66">
        <f t="shared" si="8"/>
        <v>0</v>
      </c>
      <c r="M113" s="66">
        <f>IF(K113&gt;0,$I$18*K113,0)+IF(OR(H113=1,H113=2),B113,IF(OR(H113=3,H113=4),C113,0))*VLOOKUP(G113,Справочник!$B$12:$C$18,2,0)/1000</f>
        <v>0</v>
      </c>
      <c r="N113" s="71"/>
      <c r="V113" s="70"/>
      <c r="AC113" s="68">
        <f>VLOOKUP(G113,Справочник!$B$12:$D$18,3,0)</f>
        <v>0</v>
      </c>
    </row>
    <row r="114" spans="1:29" hidden="1" x14ac:dyDescent="0.35">
      <c r="A114" s="60">
        <v>82</v>
      </c>
      <c r="B114" s="61"/>
      <c r="C114" s="61"/>
      <c r="D114" s="61"/>
      <c r="E114" s="61"/>
      <c r="F114" s="62">
        <v>1</v>
      </c>
      <c r="G114" s="63" t="s">
        <v>46</v>
      </c>
      <c r="H114" s="63">
        <v>0</v>
      </c>
      <c r="I114" s="64" t="str">
        <f t="shared" si="7"/>
        <v>Без отворів</v>
      </c>
      <c r="J114" s="63">
        <v>0</v>
      </c>
      <c r="K114" s="65">
        <f t="shared" si="6"/>
        <v>0</v>
      </c>
      <c r="L114" s="66">
        <f t="shared" si="8"/>
        <v>0</v>
      </c>
      <c r="M114" s="66">
        <f>IF(K114&gt;0,$I$18*K114,0)+IF(OR(H114=1,H114=2),B114,IF(OR(H114=3,H114=4),C114,0))*VLOOKUP(G114,Справочник!$B$12:$C$18,2,0)/1000</f>
        <v>0</v>
      </c>
      <c r="N114" s="71"/>
      <c r="V114" s="70"/>
      <c r="AC114" s="68">
        <f>VLOOKUP(G114,Справочник!$B$12:$D$18,3,0)</f>
        <v>0</v>
      </c>
    </row>
    <row r="115" spans="1:29" hidden="1" x14ac:dyDescent="0.35">
      <c r="A115" s="60">
        <v>83</v>
      </c>
      <c r="B115" s="61"/>
      <c r="C115" s="61"/>
      <c r="D115" s="61"/>
      <c r="E115" s="61"/>
      <c r="F115" s="62">
        <v>1</v>
      </c>
      <c r="G115" s="63" t="s">
        <v>46</v>
      </c>
      <c r="H115" s="63">
        <v>0</v>
      </c>
      <c r="I115" s="64" t="str">
        <f t="shared" si="7"/>
        <v>Без отворів</v>
      </c>
      <c r="J115" s="63">
        <v>0</v>
      </c>
      <c r="K115" s="65">
        <f t="shared" ref="K115:K144" si="9">IF(B115*C115/1000000*D115&lt;=0,0,B115*C115/1000000*D115)</f>
        <v>0</v>
      </c>
      <c r="L115" s="66">
        <f t="shared" si="8"/>
        <v>0</v>
      </c>
      <c r="M115" s="66">
        <f>IF(K115&gt;0,$I$18*K115,0)+IF(OR(H115=1,H115=2),B115,IF(OR(H115=3,H115=4),C115,0))*VLOOKUP(G115,Справочник!$B$12:$C$18,2,0)/1000</f>
        <v>0</v>
      </c>
      <c r="N115" s="71"/>
      <c r="V115" s="70"/>
      <c r="AC115" s="68">
        <f>VLOOKUP(G115,Справочник!$B$12:$D$18,3,0)</f>
        <v>0</v>
      </c>
    </row>
    <row r="116" spans="1:29" hidden="1" x14ac:dyDescent="0.35">
      <c r="A116" s="60">
        <v>84</v>
      </c>
      <c r="B116" s="61"/>
      <c r="C116" s="61"/>
      <c r="D116" s="61"/>
      <c r="E116" s="61"/>
      <c r="F116" s="62">
        <v>1</v>
      </c>
      <c r="G116" s="63" t="s">
        <v>46</v>
      </c>
      <c r="H116" s="63">
        <v>0</v>
      </c>
      <c r="I116" s="64" t="str">
        <f t="shared" si="7"/>
        <v>Без отворів</v>
      </c>
      <c r="J116" s="63">
        <v>0</v>
      </c>
      <c r="K116" s="65">
        <f t="shared" si="9"/>
        <v>0</v>
      </c>
      <c r="L116" s="66">
        <f t="shared" si="8"/>
        <v>0</v>
      </c>
      <c r="M116" s="66">
        <f>IF(K116&gt;0,$I$18*K116,0)+IF(OR(H116=1,H116=2),B116,IF(OR(H116=3,H116=4),C116,0))*VLOOKUP(G116,Справочник!$B$12:$C$18,2,0)/1000</f>
        <v>0</v>
      </c>
      <c r="N116" s="71"/>
      <c r="V116" s="70"/>
      <c r="AC116" s="68">
        <f>VLOOKUP(G116,Справочник!$B$12:$D$18,3,0)</f>
        <v>0</v>
      </c>
    </row>
    <row r="117" spans="1:29" hidden="1" x14ac:dyDescent="0.35">
      <c r="A117" s="60">
        <v>85</v>
      </c>
      <c r="B117" s="61"/>
      <c r="C117" s="61"/>
      <c r="D117" s="61"/>
      <c r="E117" s="61"/>
      <c r="F117" s="62">
        <v>1</v>
      </c>
      <c r="G117" s="63" t="s">
        <v>46</v>
      </c>
      <c r="H117" s="63">
        <v>0</v>
      </c>
      <c r="I117" s="64" t="str">
        <f t="shared" si="7"/>
        <v>Без отворів</v>
      </c>
      <c r="J117" s="63">
        <v>0</v>
      </c>
      <c r="K117" s="65">
        <f t="shared" si="9"/>
        <v>0</v>
      </c>
      <c r="L117" s="66">
        <f t="shared" si="8"/>
        <v>0</v>
      </c>
      <c r="M117" s="66">
        <f>IF(K117&gt;0,$I$18*K117,0)+IF(OR(H117=1,H117=2),B117,IF(OR(H117=3,H117=4),C117,0))*VLOOKUP(G117,Справочник!$B$12:$C$18,2,0)/1000</f>
        <v>0</v>
      </c>
      <c r="N117" s="71"/>
      <c r="V117" s="70"/>
      <c r="AC117" s="68">
        <f>VLOOKUP(G117,Справочник!$B$12:$D$18,3,0)</f>
        <v>0</v>
      </c>
    </row>
    <row r="118" spans="1:29" hidden="1" x14ac:dyDescent="0.35">
      <c r="A118" s="60">
        <v>86</v>
      </c>
      <c r="B118" s="61"/>
      <c r="C118" s="61"/>
      <c r="D118" s="61"/>
      <c r="E118" s="61"/>
      <c r="F118" s="62">
        <v>1</v>
      </c>
      <c r="G118" s="63" t="s">
        <v>46</v>
      </c>
      <c r="H118" s="63">
        <v>0</v>
      </c>
      <c r="I118" s="64" t="str">
        <f t="shared" si="7"/>
        <v>Без отворів</v>
      </c>
      <c r="J118" s="63">
        <v>0</v>
      </c>
      <c r="K118" s="65">
        <f t="shared" si="9"/>
        <v>0</v>
      </c>
      <c r="L118" s="66">
        <f t="shared" si="8"/>
        <v>0</v>
      </c>
      <c r="M118" s="66">
        <f>IF(K118&gt;0,$I$18*K118,0)+IF(OR(H118=1,H118=2),B118,IF(OR(H118=3,H118=4),C118,0))*VLOOKUP(G118,Справочник!$B$12:$C$18,2,0)/1000</f>
        <v>0</v>
      </c>
      <c r="N118" s="71"/>
      <c r="V118" s="70"/>
      <c r="AC118" s="68">
        <f>VLOOKUP(G118,Справочник!$B$12:$D$18,3,0)</f>
        <v>0</v>
      </c>
    </row>
    <row r="119" spans="1:29" hidden="1" x14ac:dyDescent="0.35">
      <c r="A119" s="60">
        <v>87</v>
      </c>
      <c r="B119" s="61"/>
      <c r="C119" s="61"/>
      <c r="D119" s="61"/>
      <c r="E119" s="61"/>
      <c r="F119" s="62">
        <v>1</v>
      </c>
      <c r="G119" s="63" t="s">
        <v>46</v>
      </c>
      <c r="H119" s="63">
        <v>0</v>
      </c>
      <c r="I119" s="64" t="str">
        <f t="shared" si="7"/>
        <v>Без отворів</v>
      </c>
      <c r="J119" s="63">
        <v>0</v>
      </c>
      <c r="K119" s="65">
        <f t="shared" si="9"/>
        <v>0</v>
      </c>
      <c r="L119" s="66">
        <f t="shared" si="8"/>
        <v>0</v>
      </c>
      <c r="M119" s="66">
        <f>IF(K119&gt;0,$I$18*K119,0)+IF(OR(H119=1,H119=2),B119,IF(OR(H119=3,H119=4),C119,0))*VLOOKUP(G119,Справочник!$B$12:$C$18,2,0)/1000</f>
        <v>0</v>
      </c>
      <c r="N119" s="71"/>
      <c r="V119" s="70"/>
      <c r="AC119" s="68">
        <f>VLOOKUP(G119,Справочник!$B$12:$D$18,3,0)</f>
        <v>0</v>
      </c>
    </row>
    <row r="120" spans="1:29" hidden="1" x14ac:dyDescent="0.35">
      <c r="A120" s="60">
        <v>88</v>
      </c>
      <c r="B120" s="61"/>
      <c r="C120" s="61"/>
      <c r="D120" s="61"/>
      <c r="E120" s="61"/>
      <c r="F120" s="62">
        <v>1</v>
      </c>
      <c r="G120" s="63" t="s">
        <v>46</v>
      </c>
      <c r="H120" s="63">
        <v>0</v>
      </c>
      <c r="I120" s="64" t="str">
        <f t="shared" si="7"/>
        <v>Без отворів</v>
      </c>
      <c r="J120" s="63">
        <v>0</v>
      </c>
      <c r="K120" s="65">
        <f t="shared" si="9"/>
        <v>0</v>
      </c>
      <c r="L120" s="66">
        <f t="shared" si="8"/>
        <v>0</v>
      </c>
      <c r="M120" s="66">
        <f>IF(K120&gt;0,$I$18*K120,0)+IF(OR(H120=1,H120=2),B120,IF(OR(H120=3,H120=4),C120,0))*VLOOKUP(G120,Справочник!$B$12:$C$18,2,0)/1000</f>
        <v>0</v>
      </c>
      <c r="N120" s="71"/>
      <c r="V120" s="70"/>
      <c r="AC120" s="68">
        <f>VLOOKUP(G120,Справочник!$B$12:$D$18,3,0)</f>
        <v>0</v>
      </c>
    </row>
    <row r="121" spans="1:29" hidden="1" x14ac:dyDescent="0.35">
      <c r="A121" s="60">
        <v>89</v>
      </c>
      <c r="B121" s="61"/>
      <c r="C121" s="61"/>
      <c r="D121" s="61"/>
      <c r="E121" s="61"/>
      <c r="F121" s="62">
        <v>1</v>
      </c>
      <c r="G121" s="63" t="s">
        <v>46</v>
      </c>
      <c r="H121" s="63">
        <v>0</v>
      </c>
      <c r="I121" s="64" t="str">
        <f t="shared" si="7"/>
        <v>Без отворів</v>
      </c>
      <c r="J121" s="63">
        <v>0</v>
      </c>
      <c r="K121" s="65">
        <f t="shared" si="9"/>
        <v>0</v>
      </c>
      <c r="L121" s="66">
        <f t="shared" si="8"/>
        <v>0</v>
      </c>
      <c r="M121" s="66">
        <f>IF(K121&gt;0,$I$18*K121,0)+IF(OR(H121=1,H121=2),B121,IF(OR(H121=3,H121=4),C121,0))*VLOOKUP(G121,Справочник!$B$12:$C$18,2,0)/1000</f>
        <v>0</v>
      </c>
      <c r="N121" s="71"/>
      <c r="V121" s="70"/>
      <c r="AC121" s="68">
        <f>VLOOKUP(G121,Справочник!$B$12:$D$18,3,0)</f>
        <v>0</v>
      </c>
    </row>
    <row r="122" spans="1:29" hidden="1" x14ac:dyDescent="0.35">
      <c r="A122" s="60">
        <v>90</v>
      </c>
      <c r="B122" s="61"/>
      <c r="C122" s="61"/>
      <c r="D122" s="61"/>
      <c r="E122" s="61"/>
      <c r="F122" s="62">
        <v>1</v>
      </c>
      <c r="G122" s="63" t="s">
        <v>46</v>
      </c>
      <c r="H122" s="63">
        <v>0</v>
      </c>
      <c r="I122" s="64" t="str">
        <f t="shared" si="7"/>
        <v>Без отворів</v>
      </c>
      <c r="J122" s="63">
        <v>0</v>
      </c>
      <c r="K122" s="65">
        <f t="shared" si="9"/>
        <v>0</v>
      </c>
      <c r="L122" s="66">
        <f t="shared" si="8"/>
        <v>0</v>
      </c>
      <c r="M122" s="66">
        <f>IF(K122&gt;0,$I$18*K122,0)+IF(OR(H122=1,H122=2),B122,IF(OR(H122=3,H122=4),C122,0))*VLOOKUP(G122,Справочник!$B$12:$C$18,2,0)/1000</f>
        <v>0</v>
      </c>
      <c r="N122" s="71"/>
      <c r="V122" s="70"/>
      <c r="AC122" s="68">
        <f>VLOOKUP(G122,Справочник!$B$12:$D$18,3,0)</f>
        <v>0</v>
      </c>
    </row>
    <row r="123" spans="1:29" hidden="1" x14ac:dyDescent="0.35">
      <c r="A123" s="60">
        <v>91</v>
      </c>
      <c r="B123" s="61"/>
      <c r="C123" s="61"/>
      <c r="D123" s="61"/>
      <c r="E123" s="61"/>
      <c r="F123" s="62">
        <v>1</v>
      </c>
      <c r="G123" s="63" t="s">
        <v>46</v>
      </c>
      <c r="H123" s="63">
        <v>0</v>
      </c>
      <c r="I123" s="64" t="str">
        <f t="shared" si="7"/>
        <v>Без отворів</v>
      </c>
      <c r="J123" s="63">
        <v>0</v>
      </c>
      <c r="K123" s="65">
        <f t="shared" si="9"/>
        <v>0</v>
      </c>
      <c r="L123" s="66">
        <f t="shared" si="8"/>
        <v>0</v>
      </c>
      <c r="M123" s="66">
        <f>IF(K123&gt;0,$I$18*K123,0)+IF(OR(H123=1,H123=2),B123,IF(OR(H123=3,H123=4),C123,0))*VLOOKUP(G123,Справочник!$B$12:$C$18,2,0)/1000</f>
        <v>0</v>
      </c>
      <c r="N123" s="71"/>
      <c r="V123" s="70"/>
      <c r="AC123" s="68">
        <f>VLOOKUP(G123,Справочник!$B$12:$D$18,3,0)</f>
        <v>0</v>
      </c>
    </row>
    <row r="124" spans="1:29" hidden="1" x14ac:dyDescent="0.35">
      <c r="A124" s="60">
        <v>92</v>
      </c>
      <c r="B124" s="61"/>
      <c r="C124" s="61"/>
      <c r="D124" s="61"/>
      <c r="E124" s="61"/>
      <c r="F124" s="62">
        <v>1</v>
      </c>
      <c r="G124" s="63" t="s">
        <v>46</v>
      </c>
      <c r="H124" s="63">
        <v>0</v>
      </c>
      <c r="I124" s="64" t="str">
        <f t="shared" si="7"/>
        <v>Без отворів</v>
      </c>
      <c r="J124" s="63">
        <v>0</v>
      </c>
      <c r="K124" s="65">
        <f t="shared" si="9"/>
        <v>0</v>
      </c>
      <c r="L124" s="66">
        <f t="shared" si="8"/>
        <v>0</v>
      </c>
      <c r="M124" s="66">
        <f>IF(K124&gt;0,$I$18*K124,0)+IF(OR(H124=1,H124=2),B124,IF(OR(H124=3,H124=4),C124,0))*VLOOKUP(G124,Справочник!$B$12:$C$18,2,0)/1000</f>
        <v>0</v>
      </c>
      <c r="N124" s="71"/>
      <c r="V124" s="70"/>
      <c r="AC124" s="68">
        <f>VLOOKUP(G124,Справочник!$B$12:$D$18,3,0)</f>
        <v>0</v>
      </c>
    </row>
    <row r="125" spans="1:29" hidden="1" x14ac:dyDescent="0.35">
      <c r="A125" s="60">
        <v>93</v>
      </c>
      <c r="B125" s="61"/>
      <c r="C125" s="61"/>
      <c r="D125" s="61"/>
      <c r="E125" s="61"/>
      <c r="F125" s="62">
        <v>1</v>
      </c>
      <c r="G125" s="63" t="s">
        <v>46</v>
      </c>
      <c r="H125" s="63">
        <v>0</v>
      </c>
      <c r="I125" s="64" t="str">
        <f t="shared" si="7"/>
        <v>Без отворів</v>
      </c>
      <c r="J125" s="63">
        <v>0</v>
      </c>
      <c r="K125" s="65">
        <f t="shared" si="9"/>
        <v>0</v>
      </c>
      <c r="L125" s="66">
        <f t="shared" si="8"/>
        <v>0</v>
      </c>
      <c r="M125" s="66">
        <f>IF(K125&gt;0,$I$18*K125,0)+IF(OR(H125=1,H125=2),B125,IF(OR(H125=3,H125=4),C125,0))*VLOOKUP(G125,Справочник!$B$12:$C$18,2,0)/1000</f>
        <v>0</v>
      </c>
      <c r="N125" s="71"/>
      <c r="V125" s="70"/>
      <c r="AC125" s="68">
        <f>VLOOKUP(G125,Справочник!$B$12:$D$18,3,0)</f>
        <v>0</v>
      </c>
    </row>
    <row r="126" spans="1:29" hidden="1" x14ac:dyDescent="0.35">
      <c r="A126" s="60">
        <v>94</v>
      </c>
      <c r="B126" s="61"/>
      <c r="C126" s="61"/>
      <c r="D126" s="61"/>
      <c r="E126" s="61"/>
      <c r="F126" s="62">
        <v>1</v>
      </c>
      <c r="G126" s="63" t="s">
        <v>46</v>
      </c>
      <c r="H126" s="63">
        <v>0</v>
      </c>
      <c r="I126" s="64" t="str">
        <f t="shared" si="7"/>
        <v>Без отворів</v>
      </c>
      <c r="J126" s="63">
        <v>0</v>
      </c>
      <c r="K126" s="65">
        <f t="shared" si="9"/>
        <v>0</v>
      </c>
      <c r="L126" s="66">
        <f t="shared" si="8"/>
        <v>0</v>
      </c>
      <c r="M126" s="66">
        <f>IF(K126&gt;0,$I$18*K126,0)+IF(OR(H126=1,H126=2),B126,IF(OR(H126=3,H126=4),C126,0))*VLOOKUP(G126,Справочник!$B$12:$C$18,2,0)/1000</f>
        <v>0</v>
      </c>
      <c r="N126" s="71"/>
      <c r="V126" s="70"/>
      <c r="AC126" s="68">
        <f>VLOOKUP(G126,Справочник!$B$12:$D$18,3,0)</f>
        <v>0</v>
      </c>
    </row>
    <row r="127" spans="1:29" hidden="1" x14ac:dyDescent="0.35">
      <c r="A127" s="60">
        <v>95</v>
      </c>
      <c r="B127" s="61"/>
      <c r="C127" s="61"/>
      <c r="D127" s="61"/>
      <c r="E127" s="61"/>
      <c r="F127" s="62">
        <v>1</v>
      </c>
      <c r="G127" s="63" t="s">
        <v>46</v>
      </c>
      <c r="H127" s="63">
        <v>0</v>
      </c>
      <c r="I127" s="64" t="str">
        <f t="shared" si="7"/>
        <v>Без отворів</v>
      </c>
      <c r="J127" s="63">
        <v>0</v>
      </c>
      <c r="K127" s="65">
        <f t="shared" si="9"/>
        <v>0</v>
      </c>
      <c r="L127" s="66">
        <f t="shared" si="8"/>
        <v>0</v>
      </c>
      <c r="M127" s="66">
        <f>IF(K127&gt;0,$I$18*K127,0)+IF(OR(H127=1,H127=2),B127,IF(OR(H127=3,H127=4),C127,0))*VLOOKUP(G127,Справочник!$B$12:$C$18,2,0)/1000</f>
        <v>0</v>
      </c>
      <c r="N127" s="71"/>
      <c r="V127" s="70"/>
      <c r="AC127" s="68">
        <f>VLOOKUP(G127,Справочник!$B$12:$D$18,3,0)</f>
        <v>0</v>
      </c>
    </row>
    <row r="128" spans="1:29" hidden="1" x14ac:dyDescent="0.35">
      <c r="A128" s="60">
        <v>96</v>
      </c>
      <c r="B128" s="61"/>
      <c r="C128" s="61"/>
      <c r="D128" s="61"/>
      <c r="E128" s="61"/>
      <c r="F128" s="62">
        <v>1</v>
      </c>
      <c r="G128" s="63" t="s">
        <v>46</v>
      </c>
      <c r="H128" s="63">
        <v>0</v>
      </c>
      <c r="I128" s="64" t="str">
        <f t="shared" si="7"/>
        <v>Без отворів</v>
      </c>
      <c r="J128" s="63">
        <v>0</v>
      </c>
      <c r="K128" s="65">
        <f t="shared" si="9"/>
        <v>0</v>
      </c>
      <c r="L128" s="66">
        <f t="shared" si="8"/>
        <v>0</v>
      </c>
      <c r="M128" s="66">
        <f>IF(K128&gt;0,$I$18*K128,0)+IF(OR(H128=1,H128=2),B128,IF(OR(H128=3,H128=4),C128,0))*VLOOKUP(G128,Справочник!$B$12:$C$18,2,0)/1000</f>
        <v>0</v>
      </c>
      <c r="N128" s="71"/>
      <c r="V128" s="70"/>
      <c r="AC128" s="68">
        <f>VLOOKUP(G128,Справочник!$B$12:$D$18,3,0)</f>
        <v>0</v>
      </c>
    </row>
    <row r="129" spans="1:29" hidden="1" x14ac:dyDescent="0.35">
      <c r="A129" s="60">
        <v>97</v>
      </c>
      <c r="B129" s="61"/>
      <c r="C129" s="61"/>
      <c r="D129" s="61"/>
      <c r="E129" s="61"/>
      <c r="F129" s="62">
        <v>1</v>
      </c>
      <c r="G129" s="63" t="s">
        <v>46</v>
      </c>
      <c r="H129" s="63">
        <v>0</v>
      </c>
      <c r="I129" s="64" t="str">
        <f t="shared" ref="I129:I144" si="10">IF(J129=0,"Без отворів","З отворами")</f>
        <v>Без отворів</v>
      </c>
      <c r="J129" s="63">
        <v>0</v>
      </c>
      <c r="K129" s="65">
        <f t="shared" si="9"/>
        <v>0</v>
      </c>
      <c r="L129" s="66">
        <f t="shared" ref="L129:L144" si="11">(B129+C129)*2/1000*D129</f>
        <v>0</v>
      </c>
      <c r="M129" s="66">
        <f>IF(K129&gt;0,$I$18*K129,0)+IF(OR(H129=1,H129=2),B129,IF(OR(H129=3,H129=4),C129,0))*VLOOKUP(G129,Справочник!$B$12:$C$18,2,0)/1000</f>
        <v>0</v>
      </c>
      <c r="N129" s="71"/>
      <c r="V129" s="70"/>
      <c r="AC129" s="68">
        <f>VLOOKUP(G129,Справочник!$B$12:$D$18,3,0)</f>
        <v>0</v>
      </c>
    </row>
    <row r="130" spans="1:29" hidden="1" x14ac:dyDescent="0.35">
      <c r="A130" s="60">
        <v>98</v>
      </c>
      <c r="B130" s="61"/>
      <c r="C130" s="61"/>
      <c r="D130" s="61"/>
      <c r="E130" s="61"/>
      <c r="F130" s="62">
        <v>1</v>
      </c>
      <c r="G130" s="63" t="s">
        <v>46</v>
      </c>
      <c r="H130" s="63">
        <v>0</v>
      </c>
      <c r="I130" s="64" t="str">
        <f t="shared" si="10"/>
        <v>Без отворів</v>
      </c>
      <c r="J130" s="63">
        <v>0</v>
      </c>
      <c r="K130" s="65">
        <f t="shared" si="9"/>
        <v>0</v>
      </c>
      <c r="L130" s="66">
        <f t="shared" si="11"/>
        <v>0</v>
      </c>
      <c r="M130" s="66">
        <f>IF(K130&gt;0,$I$18*K130,0)+IF(OR(H130=1,H130=2),B130,IF(OR(H130=3,H130=4),C130,0))*VLOOKUP(G130,Справочник!$B$12:$C$18,2,0)/1000</f>
        <v>0</v>
      </c>
      <c r="N130" s="71"/>
      <c r="V130" s="70"/>
      <c r="AC130" s="68">
        <f>VLOOKUP(G130,Справочник!$B$12:$D$18,3,0)</f>
        <v>0</v>
      </c>
    </row>
    <row r="131" spans="1:29" hidden="1" x14ac:dyDescent="0.35">
      <c r="A131" s="60">
        <v>99</v>
      </c>
      <c r="B131" s="61"/>
      <c r="C131" s="61"/>
      <c r="D131" s="61"/>
      <c r="E131" s="61"/>
      <c r="F131" s="62">
        <v>1</v>
      </c>
      <c r="G131" s="63" t="s">
        <v>46</v>
      </c>
      <c r="H131" s="63">
        <v>0</v>
      </c>
      <c r="I131" s="64" t="str">
        <f t="shared" si="10"/>
        <v>Без отворів</v>
      </c>
      <c r="J131" s="63">
        <v>0</v>
      </c>
      <c r="K131" s="65">
        <f t="shared" si="9"/>
        <v>0</v>
      </c>
      <c r="L131" s="66">
        <f t="shared" si="11"/>
        <v>0</v>
      </c>
      <c r="M131" s="66">
        <f>IF(K131&gt;0,$I$18*K131,0)+IF(OR(H131=1,H131=2),B131,IF(OR(H131=3,H131=4),C131,0))*VLOOKUP(G131,Справочник!$B$12:$C$18,2,0)/1000</f>
        <v>0</v>
      </c>
      <c r="N131" s="71"/>
      <c r="V131" s="70"/>
      <c r="AC131" s="68">
        <f>VLOOKUP(G131,Справочник!$B$12:$D$18,3,0)</f>
        <v>0</v>
      </c>
    </row>
    <row r="132" spans="1:29" hidden="1" x14ac:dyDescent="0.35">
      <c r="A132" s="60">
        <v>100</v>
      </c>
      <c r="B132" s="61"/>
      <c r="C132" s="61"/>
      <c r="D132" s="61"/>
      <c r="E132" s="61"/>
      <c r="F132" s="62">
        <v>1</v>
      </c>
      <c r="G132" s="63" t="s">
        <v>46</v>
      </c>
      <c r="H132" s="63">
        <v>0</v>
      </c>
      <c r="I132" s="64" t="str">
        <f t="shared" si="10"/>
        <v>Без отворів</v>
      </c>
      <c r="J132" s="63">
        <v>0</v>
      </c>
      <c r="K132" s="65">
        <f t="shared" si="9"/>
        <v>0</v>
      </c>
      <c r="L132" s="66">
        <f t="shared" si="11"/>
        <v>0</v>
      </c>
      <c r="M132" s="66">
        <f>IF(K132&gt;0,$I$18*K132,0)+IF(OR(H132=1,H132=2),B132,IF(OR(H132=3,H132=4),C132,0))*VLOOKUP(G132,Справочник!$B$12:$C$18,2,0)/1000</f>
        <v>0</v>
      </c>
      <c r="N132" s="71"/>
      <c r="V132" s="70"/>
      <c r="AC132" s="68">
        <f>VLOOKUP(G132,Справочник!$B$12:$D$18,3,0)</f>
        <v>0</v>
      </c>
    </row>
    <row r="133" spans="1:29" hidden="1" x14ac:dyDescent="0.35">
      <c r="A133" s="60">
        <v>101</v>
      </c>
      <c r="B133" s="61"/>
      <c r="C133" s="61"/>
      <c r="D133" s="61"/>
      <c r="E133" s="61"/>
      <c r="F133" s="62">
        <v>1</v>
      </c>
      <c r="G133" s="63" t="s">
        <v>46</v>
      </c>
      <c r="H133" s="63">
        <v>0</v>
      </c>
      <c r="I133" s="64" t="str">
        <f t="shared" si="10"/>
        <v>Без отворів</v>
      </c>
      <c r="J133" s="63">
        <v>0</v>
      </c>
      <c r="K133" s="65">
        <f t="shared" si="9"/>
        <v>0</v>
      </c>
      <c r="L133" s="66">
        <f t="shared" si="11"/>
        <v>0</v>
      </c>
      <c r="M133" s="66">
        <f>IF(K133&gt;0,$I$18*K133,0)+IF(OR(H133=1,H133=2),B133,IF(OR(H133=3,H133=4),C133,0))*VLOOKUP(G133,Справочник!$B$12:$C$18,2,0)/1000</f>
        <v>0</v>
      </c>
      <c r="N133" s="71"/>
      <c r="V133" s="70"/>
      <c r="AC133" s="68">
        <f>VLOOKUP(G133,Справочник!$B$12:$D$18,3,0)</f>
        <v>0</v>
      </c>
    </row>
    <row r="134" spans="1:29" hidden="1" x14ac:dyDescent="0.35">
      <c r="A134" s="60">
        <v>102</v>
      </c>
      <c r="B134" s="61"/>
      <c r="C134" s="61"/>
      <c r="D134" s="61"/>
      <c r="E134" s="61"/>
      <c r="F134" s="62">
        <v>1</v>
      </c>
      <c r="G134" s="63" t="s">
        <v>46</v>
      </c>
      <c r="H134" s="63">
        <v>0</v>
      </c>
      <c r="I134" s="64" t="str">
        <f t="shared" si="10"/>
        <v>Без отворів</v>
      </c>
      <c r="J134" s="63">
        <v>0</v>
      </c>
      <c r="K134" s="65">
        <f t="shared" si="9"/>
        <v>0</v>
      </c>
      <c r="L134" s="66">
        <f t="shared" si="11"/>
        <v>0</v>
      </c>
      <c r="M134" s="66">
        <f>IF(K134&gt;0,$I$18*K134,0)+IF(OR(H134=1,H134=2),B134,IF(OR(H134=3,H134=4),C134,0))*VLOOKUP(G134,Справочник!$B$12:$C$18,2,0)/1000</f>
        <v>0</v>
      </c>
      <c r="N134" s="71"/>
      <c r="V134" s="70"/>
      <c r="AC134" s="68">
        <f>VLOOKUP(G134,Справочник!$B$12:$D$18,3,0)</f>
        <v>0</v>
      </c>
    </row>
    <row r="135" spans="1:29" hidden="1" x14ac:dyDescent="0.35">
      <c r="A135" s="60">
        <v>103</v>
      </c>
      <c r="B135" s="61"/>
      <c r="C135" s="61"/>
      <c r="D135" s="61"/>
      <c r="E135" s="61"/>
      <c r="F135" s="62">
        <v>1</v>
      </c>
      <c r="G135" s="63" t="s">
        <v>46</v>
      </c>
      <c r="H135" s="63">
        <v>0</v>
      </c>
      <c r="I135" s="64" t="str">
        <f t="shared" si="10"/>
        <v>Без отворів</v>
      </c>
      <c r="J135" s="63">
        <v>0</v>
      </c>
      <c r="K135" s="65">
        <f t="shared" si="9"/>
        <v>0</v>
      </c>
      <c r="L135" s="66">
        <f t="shared" si="11"/>
        <v>0</v>
      </c>
      <c r="M135" s="66">
        <f>IF(K135&gt;0,$I$18*K135,0)+IF(OR(H135=1,H135=2),B135,IF(OR(H135=3,H135=4),C135,0))*VLOOKUP(G135,Справочник!$B$12:$C$18,2,0)/1000</f>
        <v>0</v>
      </c>
      <c r="N135" s="71"/>
      <c r="V135" s="70"/>
      <c r="AC135" s="68">
        <f>VLOOKUP(G135,Справочник!$B$12:$D$18,3,0)</f>
        <v>0</v>
      </c>
    </row>
    <row r="136" spans="1:29" hidden="1" x14ac:dyDescent="0.35">
      <c r="A136" s="60">
        <v>104</v>
      </c>
      <c r="B136" s="61"/>
      <c r="C136" s="61"/>
      <c r="D136" s="61"/>
      <c r="E136" s="61"/>
      <c r="F136" s="62">
        <v>1</v>
      </c>
      <c r="G136" s="63" t="s">
        <v>46</v>
      </c>
      <c r="H136" s="63">
        <v>0</v>
      </c>
      <c r="I136" s="64" t="str">
        <f t="shared" si="10"/>
        <v>Без отворів</v>
      </c>
      <c r="J136" s="63">
        <v>0</v>
      </c>
      <c r="K136" s="65">
        <f t="shared" si="9"/>
        <v>0</v>
      </c>
      <c r="L136" s="66">
        <f t="shared" si="11"/>
        <v>0</v>
      </c>
      <c r="M136" s="66">
        <f>IF(K136&gt;0,$I$18*K136,0)+IF(OR(H136=1,H136=2),B136,IF(OR(H136=3,H136=4),C136,0))*VLOOKUP(G136,Справочник!$B$12:$C$18,2,0)/1000</f>
        <v>0</v>
      </c>
      <c r="N136" s="71"/>
      <c r="V136" s="70"/>
      <c r="AC136" s="68">
        <f>VLOOKUP(G136,Справочник!$B$12:$D$18,3,0)</f>
        <v>0</v>
      </c>
    </row>
    <row r="137" spans="1:29" hidden="1" x14ac:dyDescent="0.35">
      <c r="A137" s="60">
        <v>105</v>
      </c>
      <c r="B137" s="61"/>
      <c r="C137" s="61"/>
      <c r="D137" s="61"/>
      <c r="E137" s="61"/>
      <c r="F137" s="62">
        <v>1</v>
      </c>
      <c r="G137" s="63" t="s">
        <v>46</v>
      </c>
      <c r="H137" s="63">
        <v>0</v>
      </c>
      <c r="I137" s="64" t="str">
        <f t="shared" si="10"/>
        <v>Без отворів</v>
      </c>
      <c r="J137" s="63">
        <v>0</v>
      </c>
      <c r="K137" s="65">
        <f t="shared" si="9"/>
        <v>0</v>
      </c>
      <c r="L137" s="66">
        <f t="shared" si="11"/>
        <v>0</v>
      </c>
      <c r="M137" s="66">
        <f>IF(K137&gt;0,$I$18*K137,0)+IF(OR(H137=1,H137=2),B137,IF(OR(H137=3,H137=4),C137,0))*VLOOKUP(G137,Справочник!$B$12:$C$18,2,0)/1000</f>
        <v>0</v>
      </c>
      <c r="N137" s="71"/>
      <c r="V137" s="70"/>
      <c r="AC137" s="68">
        <f>VLOOKUP(G137,Справочник!$B$12:$D$18,3,0)</f>
        <v>0</v>
      </c>
    </row>
    <row r="138" spans="1:29" hidden="1" x14ac:dyDescent="0.35">
      <c r="A138" s="60">
        <v>106</v>
      </c>
      <c r="B138" s="61"/>
      <c r="C138" s="61"/>
      <c r="D138" s="61"/>
      <c r="E138" s="61"/>
      <c r="F138" s="62">
        <v>1</v>
      </c>
      <c r="G138" s="63" t="s">
        <v>46</v>
      </c>
      <c r="H138" s="63">
        <v>0</v>
      </c>
      <c r="I138" s="64" t="str">
        <f t="shared" si="10"/>
        <v>Без отворів</v>
      </c>
      <c r="J138" s="63">
        <v>0</v>
      </c>
      <c r="K138" s="65">
        <f t="shared" si="9"/>
        <v>0</v>
      </c>
      <c r="L138" s="66">
        <f t="shared" si="11"/>
        <v>0</v>
      </c>
      <c r="M138" s="66">
        <f>IF(K138&gt;0,$I$18*K138,0)+IF(OR(H138=1,H138=2),B138,IF(OR(H138=3,H138=4),C138,0))*VLOOKUP(G138,Справочник!$B$12:$C$18,2,0)/1000</f>
        <v>0</v>
      </c>
      <c r="N138" s="71"/>
      <c r="V138" s="70"/>
      <c r="AC138" s="68">
        <f>VLOOKUP(G138,Справочник!$B$12:$D$18,3,0)</f>
        <v>0</v>
      </c>
    </row>
    <row r="139" spans="1:29" hidden="1" x14ac:dyDescent="0.35">
      <c r="A139" s="60">
        <v>107</v>
      </c>
      <c r="B139" s="61"/>
      <c r="C139" s="61"/>
      <c r="D139" s="61"/>
      <c r="E139" s="61"/>
      <c r="F139" s="62">
        <v>1</v>
      </c>
      <c r="G139" s="63" t="s">
        <v>46</v>
      </c>
      <c r="H139" s="63">
        <v>0</v>
      </c>
      <c r="I139" s="64" t="str">
        <f t="shared" si="10"/>
        <v>Без отворів</v>
      </c>
      <c r="J139" s="63">
        <v>0</v>
      </c>
      <c r="K139" s="65">
        <f t="shared" si="9"/>
        <v>0</v>
      </c>
      <c r="L139" s="66">
        <f t="shared" si="11"/>
        <v>0</v>
      </c>
      <c r="M139" s="66">
        <f>IF(K139&gt;0,$I$18*K139,0)+IF(OR(H139=1,H139=2),B139,IF(OR(H139=3,H139=4),C139,0))*VLOOKUP(G139,Справочник!$B$12:$C$18,2,0)/1000</f>
        <v>0</v>
      </c>
      <c r="N139" s="71"/>
      <c r="V139" s="70"/>
      <c r="AC139" s="68">
        <f>VLOOKUP(G139,Справочник!$B$12:$D$18,3,0)</f>
        <v>0</v>
      </c>
    </row>
    <row r="140" spans="1:29" hidden="1" x14ac:dyDescent="0.35">
      <c r="A140" s="60">
        <v>108</v>
      </c>
      <c r="B140" s="61"/>
      <c r="C140" s="61"/>
      <c r="D140" s="61"/>
      <c r="E140" s="61"/>
      <c r="F140" s="62">
        <v>1</v>
      </c>
      <c r="G140" s="63" t="s">
        <v>46</v>
      </c>
      <c r="H140" s="63">
        <v>0</v>
      </c>
      <c r="I140" s="64" t="str">
        <f t="shared" si="10"/>
        <v>Без отворів</v>
      </c>
      <c r="J140" s="63">
        <v>0</v>
      </c>
      <c r="K140" s="65">
        <f t="shared" si="9"/>
        <v>0</v>
      </c>
      <c r="L140" s="66">
        <f t="shared" si="11"/>
        <v>0</v>
      </c>
      <c r="M140" s="66">
        <f>IF(K140&gt;0,$I$18*K140,0)+IF(OR(H140=1,H140=2),B140,IF(OR(H140=3,H140=4),C140,0))*VLOOKUP(G140,Справочник!$B$12:$C$18,2,0)/1000</f>
        <v>0</v>
      </c>
      <c r="N140" s="71"/>
      <c r="V140" s="70"/>
      <c r="AC140" s="68">
        <f>VLOOKUP(G140,Справочник!$B$12:$D$18,3,0)</f>
        <v>0</v>
      </c>
    </row>
    <row r="141" spans="1:29" hidden="1" x14ac:dyDescent="0.35">
      <c r="A141" s="60">
        <v>109</v>
      </c>
      <c r="B141" s="61"/>
      <c r="C141" s="61"/>
      <c r="D141" s="61"/>
      <c r="E141" s="61"/>
      <c r="F141" s="62">
        <v>1</v>
      </c>
      <c r="G141" s="63" t="s">
        <v>46</v>
      </c>
      <c r="H141" s="63">
        <v>0</v>
      </c>
      <c r="I141" s="64" t="str">
        <f t="shared" si="10"/>
        <v>Без отворів</v>
      </c>
      <c r="J141" s="63">
        <v>0</v>
      </c>
      <c r="K141" s="65">
        <f t="shared" si="9"/>
        <v>0</v>
      </c>
      <c r="L141" s="66">
        <f t="shared" si="11"/>
        <v>0</v>
      </c>
      <c r="M141" s="66">
        <f>IF(K141&gt;0,$I$18*K141,0)+IF(OR(H141=1,H141=2),B141,IF(OR(H141=3,H141=4),C141,0))*VLOOKUP(G141,Справочник!$B$12:$C$18,2,0)/1000</f>
        <v>0</v>
      </c>
      <c r="N141" s="71"/>
      <c r="V141" s="70"/>
      <c r="AC141" s="68">
        <f>VLOOKUP(G141,Справочник!$B$12:$D$18,3,0)</f>
        <v>0</v>
      </c>
    </row>
    <row r="142" spans="1:29" hidden="1" x14ac:dyDescent="0.35">
      <c r="A142" s="60">
        <v>110</v>
      </c>
      <c r="B142" s="61"/>
      <c r="C142" s="61"/>
      <c r="D142" s="61"/>
      <c r="E142" s="61"/>
      <c r="F142" s="62">
        <v>1</v>
      </c>
      <c r="G142" s="63" t="s">
        <v>46</v>
      </c>
      <c r="H142" s="63">
        <v>0</v>
      </c>
      <c r="I142" s="64" t="str">
        <f t="shared" si="10"/>
        <v>Без отворів</v>
      </c>
      <c r="J142" s="63">
        <v>0</v>
      </c>
      <c r="K142" s="65">
        <f t="shared" si="9"/>
        <v>0</v>
      </c>
      <c r="L142" s="66">
        <f t="shared" si="11"/>
        <v>0</v>
      </c>
      <c r="M142" s="66">
        <f>IF(K142&gt;0,$I$18*K142,0)+IF(OR(H142=1,H142=2),B142,IF(OR(H142=3,H142=4),C142,0))*VLOOKUP(G142,Справочник!$B$12:$C$18,2,0)/1000</f>
        <v>0</v>
      </c>
      <c r="N142" s="71"/>
      <c r="V142" s="70"/>
      <c r="AC142" s="68">
        <f>VLOOKUP(G142,Справочник!$B$12:$D$18,3,0)</f>
        <v>0</v>
      </c>
    </row>
    <row r="143" spans="1:29" hidden="1" x14ac:dyDescent="0.35">
      <c r="A143" s="60">
        <v>111</v>
      </c>
      <c r="B143" s="61"/>
      <c r="C143" s="61"/>
      <c r="D143" s="61"/>
      <c r="E143" s="61"/>
      <c r="F143" s="62">
        <v>1</v>
      </c>
      <c r="G143" s="63" t="s">
        <v>46</v>
      </c>
      <c r="H143" s="63">
        <v>0</v>
      </c>
      <c r="I143" s="64" t="str">
        <f t="shared" si="10"/>
        <v>Без отворів</v>
      </c>
      <c r="J143" s="63">
        <v>0</v>
      </c>
      <c r="K143" s="65">
        <f t="shared" si="9"/>
        <v>0</v>
      </c>
      <c r="L143" s="66">
        <f t="shared" si="11"/>
        <v>0</v>
      </c>
      <c r="M143" s="66">
        <f>IF(K143&gt;0,$I$18*K143,0)+IF(OR(H143=1,H143=2),B143,IF(OR(H143=3,H143=4),C143,0))*VLOOKUP(G143,Справочник!$B$12:$C$18,2,0)/1000</f>
        <v>0</v>
      </c>
      <c r="N143" s="71"/>
      <c r="V143" s="70"/>
      <c r="AC143" s="68">
        <f>VLOOKUP(G143,Справочник!$B$12:$D$18,3,0)</f>
        <v>0</v>
      </c>
    </row>
    <row r="144" spans="1:29" hidden="1" x14ac:dyDescent="0.35">
      <c r="A144" s="60">
        <v>112</v>
      </c>
      <c r="B144" s="61"/>
      <c r="C144" s="61"/>
      <c r="D144" s="61"/>
      <c r="E144" s="61"/>
      <c r="F144" s="62">
        <v>1</v>
      </c>
      <c r="G144" s="63" t="s">
        <v>46</v>
      </c>
      <c r="H144" s="63">
        <v>0</v>
      </c>
      <c r="I144" s="64" t="str">
        <f t="shared" si="10"/>
        <v>Без отворів</v>
      </c>
      <c r="J144" s="63">
        <v>0</v>
      </c>
      <c r="K144" s="65">
        <f t="shared" si="9"/>
        <v>0</v>
      </c>
      <c r="L144" s="66">
        <f t="shared" si="11"/>
        <v>0</v>
      </c>
      <c r="M144" s="66">
        <f>IF(K144&gt;0,$I$18*K144,0)+IF(OR(H144=1,H144=2),B144,IF(OR(H144=3,H144=4),C144,0))*VLOOKUP(G144,Справочник!$B$12:$C$18,2,0)/1000</f>
        <v>0</v>
      </c>
      <c r="N144" s="71"/>
      <c r="V144" s="70"/>
      <c r="AC144" s="68">
        <f>VLOOKUP(G144,Справочник!$B$12:$D$18,3,0)</f>
        <v>0</v>
      </c>
    </row>
    <row r="145" spans="1:66" x14ac:dyDescent="0.35">
      <c r="A145" s="72"/>
      <c r="B145" s="73" t="s">
        <v>47</v>
      </c>
      <c r="C145" s="74"/>
      <c r="D145" s="75"/>
      <c r="E145" s="75"/>
      <c r="F145" s="75"/>
      <c r="G145" s="75"/>
      <c r="H145" s="75"/>
      <c r="I145" s="75"/>
      <c r="J145" s="76"/>
      <c r="K145" s="77">
        <f>SUM(K33:K144)</f>
        <v>0</v>
      </c>
      <c r="L145" s="77">
        <f>SUM(L33:L144)</f>
        <v>0</v>
      </c>
      <c r="M145" s="77">
        <f>SUM(M33:M144)</f>
        <v>0</v>
      </c>
      <c r="N145" s="78"/>
      <c r="V145" s="70"/>
      <c r="AC145" s="79"/>
    </row>
    <row r="146" spans="1:66" x14ac:dyDescent="0.35">
      <c r="A146" s="80"/>
      <c r="B146" s="728"/>
      <c r="C146" s="728"/>
      <c r="D146" s="728"/>
      <c r="E146" s="728"/>
      <c r="F146" s="728"/>
      <c r="G146" s="728"/>
      <c r="H146" s="728"/>
      <c r="I146" s="728"/>
      <c r="J146" s="728"/>
      <c r="K146" s="728"/>
      <c r="L146" s="728"/>
      <c r="M146" s="81">
        <f>M145*(1-D10)</f>
        <v>0</v>
      </c>
      <c r="N146" s="78"/>
      <c r="X146" s="70"/>
    </row>
    <row r="147" spans="1:66" s="86" customFormat="1" ht="15.75" customHeight="1" x14ac:dyDescent="0.35">
      <c r="A147" s="82"/>
      <c r="B147" s="83" t="s">
        <v>48</v>
      </c>
      <c r="C147" s="82"/>
      <c r="D147" s="84"/>
      <c r="E147" s="84"/>
      <c r="F147" s="82"/>
      <c r="G147" s="82"/>
      <c r="H147" s="82"/>
      <c r="I147" s="82"/>
      <c r="J147" s="82"/>
      <c r="K147" s="82"/>
      <c r="L147" s="82"/>
      <c r="M147" s="8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5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5">
      <c r="A148" s="87"/>
      <c r="B148" s="87"/>
      <c r="C148" s="87"/>
      <c r="D148" s="88"/>
      <c r="E148" s="88"/>
      <c r="F148" s="87"/>
      <c r="G148" s="87"/>
      <c r="H148" s="87"/>
      <c r="I148" s="87"/>
      <c r="J148" s="87"/>
      <c r="K148" s="87"/>
      <c r="L148" s="87"/>
      <c r="M148" s="87"/>
      <c r="X148" s="70"/>
    </row>
    <row r="149" spans="1:66" ht="6" customHeight="1" x14ac:dyDescent="0.35">
      <c r="A149" s="87"/>
      <c r="B149" s="87"/>
      <c r="C149" s="87"/>
      <c r="D149" s="88"/>
      <c r="E149" s="88"/>
      <c r="F149" s="87"/>
      <c r="G149" s="87"/>
      <c r="H149" s="87"/>
      <c r="I149" s="87"/>
      <c r="J149" s="87"/>
      <c r="K149" s="87"/>
      <c r="L149" s="87"/>
      <c r="M149" s="87"/>
      <c r="X149" s="70"/>
    </row>
    <row r="150" spans="1:66" ht="73.5" customHeight="1" x14ac:dyDescent="0.35">
      <c r="A150" s="89">
        <v>9</v>
      </c>
      <c r="B150" s="729" t="s">
        <v>49</v>
      </c>
      <c r="C150" s="729"/>
      <c r="D150" s="730"/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X150" s="70"/>
    </row>
    <row r="151" spans="1:66" s="96" customFormat="1" ht="14.25" customHeight="1" x14ac:dyDescent="0.25">
      <c r="A151" s="90" t="s">
        <v>50</v>
      </c>
      <c r="B151" s="91"/>
      <c r="C151" s="91"/>
      <c r="D151" s="92"/>
      <c r="E151" s="92"/>
      <c r="F151" s="93"/>
      <c r="G151" s="93"/>
      <c r="H151" s="93"/>
      <c r="I151" s="93"/>
      <c r="J151" s="93"/>
      <c r="K151" s="93"/>
      <c r="L151" s="93"/>
      <c r="M151" s="93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5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</row>
    <row r="152" spans="1:66" s="96" customFormat="1" ht="14.25" customHeight="1" x14ac:dyDescent="0.25">
      <c r="A152" s="90" t="s">
        <v>51</v>
      </c>
      <c r="B152" s="94"/>
      <c r="C152" s="94"/>
      <c r="D152" s="97"/>
      <c r="E152" s="97"/>
      <c r="F152" s="94"/>
      <c r="G152" s="94"/>
      <c r="H152" s="94"/>
      <c r="I152" s="94"/>
      <c r="J152" s="94"/>
      <c r="K152" s="94"/>
      <c r="L152" s="94"/>
      <c r="M152" s="98"/>
      <c r="N152" s="99"/>
      <c r="O152" s="94"/>
      <c r="P152" s="94"/>
      <c r="Q152" s="94"/>
      <c r="R152" s="94"/>
      <c r="S152" s="94"/>
      <c r="T152" s="94"/>
      <c r="U152" s="94"/>
      <c r="V152" s="94"/>
      <c r="W152" s="94"/>
      <c r="X152" s="95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</row>
    <row r="153" spans="1:66" ht="18" customHeight="1" x14ac:dyDescent="0.3">
      <c r="A153" s="723" t="s">
        <v>52</v>
      </c>
      <c r="B153" s="723"/>
      <c r="C153" s="723"/>
      <c r="D153" s="723"/>
      <c r="E153" s="723"/>
      <c r="F153" s="723"/>
      <c r="G153" s="723"/>
      <c r="H153" s="723"/>
      <c r="I153" s="723"/>
      <c r="J153" s="723"/>
      <c r="K153" s="723"/>
      <c r="L153" s="723"/>
      <c r="M153" s="723"/>
      <c r="N153" s="723"/>
      <c r="O153" s="43"/>
      <c r="P153" s="43"/>
      <c r="Q153" s="43"/>
      <c r="R153" s="43"/>
      <c r="S153" s="43"/>
      <c r="T153" s="43"/>
      <c r="U153" s="43"/>
      <c r="V153" s="43"/>
      <c r="W153" s="43"/>
      <c r="X153" s="100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</row>
    <row r="155" spans="1:66" x14ac:dyDescent="0.35">
      <c r="A155" s="101" t="s">
        <v>53</v>
      </c>
    </row>
    <row r="156" spans="1:66" x14ac:dyDescent="0.35">
      <c r="A156" s="724" t="s">
        <v>54</v>
      </c>
      <c r="B156" s="724"/>
      <c r="C156" s="724"/>
    </row>
    <row r="157" spans="1:66" x14ac:dyDescent="0.35">
      <c r="A157" s="725" t="s">
        <v>55</v>
      </c>
      <c r="B157" s="725"/>
      <c r="C157" s="725"/>
    </row>
    <row r="158" spans="1:66" x14ac:dyDescent="0.35">
      <c r="A158" s="726" t="s">
        <v>56</v>
      </c>
      <c r="B158" s="726"/>
      <c r="C158" s="726"/>
    </row>
  </sheetData>
  <sheetProtection algorithmName="SHA-512" hashValue="iOejUwBLVaYBB4fSsvR79x3FZ4xoHFVl5PAIGYmxqUC9j9+0e/vvJ4hfV8CLI9m59XN7SZ64rdYwL1oEe3zH8Q==" saltValue="GZy5uWnCRzujc/IVF8FTgA==" spinCount="100000" sheet="1" formatCells="0" formatColumns="0" formatRows="0" insertColumns="0" insertRows="0" deleteColumns="0" deleteRows="0" sort="0" autoFilter="0" pivotTables="0"/>
  <mergeCells count="46"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  <mergeCell ref="F21:H21"/>
    <mergeCell ref="B23:K23"/>
    <mergeCell ref="B24:B25"/>
    <mergeCell ref="B26:D26"/>
    <mergeCell ref="I26:L26"/>
    <mergeCell ref="B21:E21"/>
    <mergeCell ref="B13:D13"/>
    <mergeCell ref="B14:D14"/>
    <mergeCell ref="B17:F17"/>
    <mergeCell ref="B18:F18"/>
    <mergeCell ref="F20:H20"/>
    <mergeCell ref="B20:E20"/>
    <mergeCell ref="B10:C10"/>
    <mergeCell ref="D10:G10"/>
    <mergeCell ref="I10:K10"/>
    <mergeCell ref="L10:M10"/>
    <mergeCell ref="B11:C11"/>
    <mergeCell ref="D11:G11"/>
    <mergeCell ref="I11:K11"/>
    <mergeCell ref="L11:M11"/>
    <mergeCell ref="B8:C8"/>
    <mergeCell ref="D8:G8"/>
    <mergeCell ref="I8:K8"/>
    <mergeCell ref="L8:M8"/>
    <mergeCell ref="B9:C9"/>
    <mergeCell ref="D9:G9"/>
    <mergeCell ref="I9:K9"/>
    <mergeCell ref="L9:M9"/>
    <mergeCell ref="A2:K2"/>
    <mergeCell ref="AJ2:AS5"/>
    <mergeCell ref="A3:K3"/>
    <mergeCell ref="B5:D5"/>
    <mergeCell ref="B7:C7"/>
    <mergeCell ref="D7:G7"/>
    <mergeCell ref="I7:K7"/>
    <mergeCell ref="L7:M7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$135:$A$178,(IF(B14=Справочник!$E$3,Декори!$A$66:$A$109,(IF(B14=Справочник!$F$3,Декори!$A$110:$A$125,(IF(B14=Справочник!$G$3,Декори!$A$127:$A$130,(IF(B14=Справочник!$H$3,Декори!$A$185:$A$193)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09375" defaultRowHeight="13.2" x14ac:dyDescent="0.25"/>
  <cols>
    <col min="1" max="1" width="4" style="341" hidden="1" customWidth="1"/>
    <col min="2" max="2" width="23.88671875" style="341" hidden="1" customWidth="1"/>
    <col min="3" max="3" width="12.5546875" style="341" hidden="1" customWidth="1"/>
    <col min="4" max="4" width="11" style="341" hidden="1" customWidth="1"/>
    <col min="5" max="5" width="23.109375" style="341" hidden="1" customWidth="1"/>
    <col min="6" max="6" width="9.88671875" style="341" hidden="1" customWidth="1"/>
    <col min="7" max="7" width="24.88671875" style="341" hidden="1" customWidth="1"/>
    <col min="8" max="8" width="17" style="341" hidden="1" customWidth="1"/>
    <col min="9" max="9" width="21.5546875" style="341" hidden="1" customWidth="1"/>
    <col min="10" max="10" width="32.109375" style="341" customWidth="1"/>
    <col min="11" max="1024" width="9.109375" style="341"/>
  </cols>
  <sheetData>
    <row r="2" spans="1:9" ht="63" customHeight="1" x14ac:dyDescent="0.25">
      <c r="B2" s="209" t="s">
        <v>768</v>
      </c>
      <c r="C2" s="352" t="s">
        <v>769</v>
      </c>
      <c r="D2" s="353" t="s">
        <v>770</v>
      </c>
      <c r="E2" s="354" t="s">
        <v>771</v>
      </c>
      <c r="F2" s="209" t="s">
        <v>772</v>
      </c>
      <c r="G2" s="355" t="s">
        <v>773</v>
      </c>
      <c r="H2" s="114"/>
      <c r="I2" s="114"/>
    </row>
    <row r="3" spans="1:9" ht="13.8" x14ac:dyDescent="0.25">
      <c r="A3" s="341">
        <v>1</v>
      </c>
      <c r="B3" s="114" t="str">
        <f>Ввід!G33</f>
        <v>Без ручки-профілю</v>
      </c>
      <c r="C3" s="114">
        <f t="shared" ref="C3:C34" si="0">I3</f>
        <v>0</v>
      </c>
      <c r="D3" s="114" t="e">
        <f>VLOOKUP(H3,'Варианты ручек'!A:C,3,FALSE())</f>
        <v>#N/A</v>
      </c>
      <c r="E3" s="114">
        <f>Ввід!H33</f>
        <v>0</v>
      </c>
      <c r="F3" s="114">
        <f>IF(E3=1,Ввід!C33*Ввід!D33*0.001,(IF(E3=2,Ввід!B33*Ввід!D33*0.001,(IF(E3=3,Ввід!C33*Ввід!D33*0.001,(IF(E3=4,Ввід!B33*Ввід!D33*0.001,'для подсчета ручки'!J3)))))))</f>
        <v>0</v>
      </c>
      <c r="G3" s="356" t="e">
        <f t="shared" ref="G3:G34" si="1">IF(D3=0,0,F3*D3)</f>
        <v>#N/A</v>
      </c>
      <c r="H3" s="114" t="str">
        <f>IFERROR(VLOOKUP(B3,'Варианты ручек'!$A$2:$D$9,1,0)," ")</f>
        <v xml:space="preserve"> </v>
      </c>
      <c r="I3" s="114"/>
    </row>
    <row r="4" spans="1:9" ht="13.8" x14ac:dyDescent="0.25">
      <c r="A4" s="341">
        <v>2</v>
      </c>
      <c r="B4" s="114" t="str">
        <f>Ввід!G34</f>
        <v>Без ручки-профілю</v>
      </c>
      <c r="C4" s="114">
        <f t="shared" si="0"/>
        <v>0</v>
      </c>
      <c r="D4" s="114" t="e">
        <f>VLOOKUP(H4,'Варианты ручек'!A:C,3,FALSE())</f>
        <v>#N/A</v>
      </c>
      <c r="E4" s="114">
        <f>Ввід!H34</f>
        <v>0</v>
      </c>
      <c r="F4" s="114">
        <f>IF(E4=1,Ввід!C34*Ввід!D34*0.001,(IF(E4=2,Ввід!B34*Ввід!D34*0.001,(IF(E4=3,Ввід!C34*Ввід!D34*0.001,(IF(E4=4,Ввід!B34*Ввід!D34*0.001,'для подсчета ручки'!J4)))))))</f>
        <v>0</v>
      </c>
      <c r="G4" s="356" t="e">
        <f t="shared" si="1"/>
        <v>#N/A</v>
      </c>
      <c r="H4" s="114" t="str">
        <f>IFERROR(VLOOKUP(B4,'Варианты ручек'!$A$2:$D$7,1,0)," ")</f>
        <v xml:space="preserve"> </v>
      </c>
      <c r="I4" s="114"/>
    </row>
    <row r="5" spans="1:9" ht="13.8" x14ac:dyDescent="0.25">
      <c r="A5" s="341">
        <v>3</v>
      </c>
      <c r="B5" s="114" t="str">
        <f>Ввід!G35</f>
        <v>Без ручки-профілю</v>
      </c>
      <c r="C5" s="114">
        <f t="shared" si="0"/>
        <v>0</v>
      </c>
      <c r="D5" s="114" t="e">
        <f>VLOOKUP(H5,'Варианты ручек'!A:C,3,FALSE())</f>
        <v>#N/A</v>
      </c>
      <c r="E5" s="114">
        <f>Ввід!H35</f>
        <v>0</v>
      </c>
      <c r="F5" s="114">
        <f>IF(E5=1,Ввід!C35*Ввід!D35*0.001,(IF(E5=2,Ввід!B35*Ввід!D35*0.001,(IF(E5=3,Ввід!C35*Ввід!D35*0.001,(IF(E5=4,Ввід!B35*Ввід!D35*0.001,'для подсчета ручки'!J5)))))))</f>
        <v>0</v>
      </c>
      <c r="G5" s="356" t="e">
        <f t="shared" si="1"/>
        <v>#N/A</v>
      </c>
      <c r="H5" s="114" t="str">
        <f>IFERROR(VLOOKUP(B5,'Варианты ручек'!$A$2:$D$7,1,0)," ")</f>
        <v xml:space="preserve"> </v>
      </c>
      <c r="I5" s="114"/>
    </row>
    <row r="6" spans="1:9" ht="13.8" x14ac:dyDescent="0.25">
      <c r="A6" s="341">
        <v>4</v>
      </c>
      <c r="B6" s="114" t="str">
        <f>Ввід!G36</f>
        <v>Без ручки-профілю</v>
      </c>
      <c r="C6" s="114">
        <f t="shared" si="0"/>
        <v>0</v>
      </c>
      <c r="D6" s="114" t="e">
        <f>VLOOKUP(H6,'Варианты ручек'!A:C,3,FALSE())</f>
        <v>#N/A</v>
      </c>
      <c r="E6" s="114">
        <f>Ввід!H36</f>
        <v>0</v>
      </c>
      <c r="F6" s="114">
        <f>IF(E6=1,Ввід!C36*Ввід!D36*0.001,(IF(E6=2,Ввід!B36*Ввід!D36*0.001,(IF(E6=3,Ввід!C36*Ввід!D36*0.001,(IF(E6=4,Ввід!B36*Ввід!D36*0.001,'для подсчета ручки'!J6)))))))</f>
        <v>0</v>
      </c>
      <c r="G6" s="356" t="e">
        <f t="shared" si="1"/>
        <v>#N/A</v>
      </c>
      <c r="H6" s="114" t="str">
        <f>IFERROR(VLOOKUP(B6,'Варианты ручек'!$A$2:$D$7,1,0)," ")</f>
        <v xml:space="preserve"> </v>
      </c>
      <c r="I6" s="114"/>
    </row>
    <row r="7" spans="1:9" ht="13.8" x14ac:dyDescent="0.25">
      <c r="A7" s="341">
        <v>5</v>
      </c>
      <c r="B7" s="114" t="str">
        <f>Ввід!G37</f>
        <v>Без ручки-профілю</v>
      </c>
      <c r="C7" s="114">
        <f t="shared" si="0"/>
        <v>0</v>
      </c>
      <c r="D7" s="114" t="e">
        <f>VLOOKUP(H7,'Варианты ручек'!A:C,3,FALSE())</f>
        <v>#N/A</v>
      </c>
      <c r="E7" s="114">
        <f>Ввід!H37</f>
        <v>0</v>
      </c>
      <c r="F7" s="114">
        <f>IF(E7=1,Ввід!C37*Ввід!D37*0.001,(IF(E7=2,Ввід!B37*Ввід!D37*0.001,(IF(E7=3,Ввід!C37*Ввід!D37*0.001,(IF(E7=4,Ввід!B37*Ввід!D37*0.001,'для подсчета ручки'!J7)))))))</f>
        <v>0</v>
      </c>
      <c r="G7" s="356" t="e">
        <f t="shared" si="1"/>
        <v>#N/A</v>
      </c>
      <c r="H7" s="114" t="str">
        <f>IFERROR(VLOOKUP(B7,'Варианты ручек'!$A$2:$D$7,1,0)," ")</f>
        <v xml:space="preserve"> </v>
      </c>
      <c r="I7" s="114"/>
    </row>
    <row r="8" spans="1:9" ht="13.8" x14ac:dyDescent="0.25">
      <c r="A8" s="341">
        <v>6</v>
      </c>
      <c r="B8" s="114" t="str">
        <f>Ввід!G38</f>
        <v>Без ручки-профілю</v>
      </c>
      <c r="C8" s="114">
        <f t="shared" si="0"/>
        <v>0</v>
      </c>
      <c r="D8" s="114" t="e">
        <f>VLOOKUP(H8,'Варианты ручек'!A:C,3,FALSE())</f>
        <v>#N/A</v>
      </c>
      <c r="E8" s="114">
        <f>Ввід!H38</f>
        <v>0</v>
      </c>
      <c r="F8" s="114">
        <f>IF(E8=1,Ввід!C38*Ввід!D38*0.001,(IF(E8=2,Ввід!B38*Ввід!D38*0.001,(IF(E8=3,Ввід!C38*Ввід!D38*0.001,(IF(E8=4,Ввід!B38*Ввід!D38*0.001,'для подсчета ручки'!J8)))))))</f>
        <v>0</v>
      </c>
      <c r="G8" s="356" t="e">
        <f t="shared" si="1"/>
        <v>#N/A</v>
      </c>
      <c r="H8" s="114" t="str">
        <f>IFERROR(VLOOKUP(B8,'Варианты ручек'!$A$2:$D$7,1,0)," ")</f>
        <v xml:space="preserve"> </v>
      </c>
      <c r="I8" s="114"/>
    </row>
    <row r="9" spans="1:9" ht="13.8" x14ac:dyDescent="0.25">
      <c r="A9" s="341">
        <v>7</v>
      </c>
      <c r="B9" s="114" t="str">
        <f>Ввід!G39</f>
        <v>Без ручки-профілю</v>
      </c>
      <c r="C9" s="114">
        <f t="shared" si="0"/>
        <v>0</v>
      </c>
      <c r="D9" s="114" t="e">
        <f>VLOOKUP(H9,'Варианты ручек'!A:C,3,FALSE())</f>
        <v>#N/A</v>
      </c>
      <c r="E9" s="114">
        <f>Ввід!H39</f>
        <v>0</v>
      </c>
      <c r="F9" s="114">
        <f>IF(E9=1,Ввід!C39*Ввід!D39*0.001,(IF(E9=2,Ввід!B39*Ввід!D39*0.001,(IF(E9=3,Ввід!C39*Ввід!D39*0.001,(IF(E9=4,Ввід!B39*Ввід!D39*0.001,'для подсчета ручки'!J9)))))))</f>
        <v>0</v>
      </c>
      <c r="G9" s="356" t="e">
        <f t="shared" si="1"/>
        <v>#N/A</v>
      </c>
      <c r="H9" s="114" t="str">
        <f>IFERROR(VLOOKUP(B9,'Варианты ручек'!$A$2:$D$7,1,0)," ")</f>
        <v xml:space="preserve"> </v>
      </c>
      <c r="I9" s="114"/>
    </row>
    <row r="10" spans="1:9" ht="13.8" x14ac:dyDescent="0.25">
      <c r="A10" s="341">
        <v>8</v>
      </c>
      <c r="B10" s="114" t="str">
        <f>Ввід!G40</f>
        <v>Без ручки-профілю</v>
      </c>
      <c r="C10" s="114">
        <f t="shared" si="0"/>
        <v>0</v>
      </c>
      <c r="D10" s="114" t="e">
        <f>VLOOKUP(H10,'Варианты ручек'!A:C,3,FALSE())</f>
        <v>#N/A</v>
      </c>
      <c r="E10" s="114">
        <f>Ввід!H40</f>
        <v>0</v>
      </c>
      <c r="F10" s="114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6" t="e">
        <f t="shared" si="1"/>
        <v>#N/A</v>
      </c>
      <c r="H10" s="114" t="str">
        <f>IFERROR(VLOOKUP(B10,'Варианты ручек'!$A$2:$D$7,1,0)," ")</f>
        <v xml:space="preserve"> </v>
      </c>
      <c r="I10" s="114"/>
    </row>
    <row r="11" spans="1:9" ht="13.8" x14ac:dyDescent="0.25">
      <c r="A11" s="341">
        <v>9</v>
      </c>
      <c r="B11" s="114" t="str">
        <f>Ввід!G41</f>
        <v>Без ручки-профілю</v>
      </c>
      <c r="C11" s="114">
        <f t="shared" si="0"/>
        <v>0</v>
      </c>
      <c r="D11" s="114" t="e">
        <f>VLOOKUP(H11,'Варианты ручек'!A:C,3,FALSE())</f>
        <v>#N/A</v>
      </c>
      <c r="E11" s="114">
        <f>Ввід!H41</f>
        <v>0</v>
      </c>
      <c r="F11" s="114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6" t="e">
        <f t="shared" si="1"/>
        <v>#N/A</v>
      </c>
      <c r="H11" s="114" t="str">
        <f>IFERROR(VLOOKUP(B11,'Варианты ручек'!$A$2:$D$7,1,0)," ")</f>
        <v xml:space="preserve"> </v>
      </c>
      <c r="I11" s="114"/>
    </row>
    <row r="12" spans="1:9" ht="13.8" x14ac:dyDescent="0.25">
      <c r="A12" s="341">
        <v>10</v>
      </c>
      <c r="B12" s="114" t="str">
        <f>Ввід!G42</f>
        <v>Без ручки-профілю</v>
      </c>
      <c r="C12" s="114">
        <f t="shared" si="0"/>
        <v>0</v>
      </c>
      <c r="D12" s="114" t="e">
        <f>VLOOKUP(H12,'Варианты ручек'!A:C,3,FALSE())</f>
        <v>#N/A</v>
      </c>
      <c r="E12" s="114">
        <f>Ввід!H42</f>
        <v>0</v>
      </c>
      <c r="F12" s="114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6" t="e">
        <f t="shared" si="1"/>
        <v>#N/A</v>
      </c>
      <c r="H12" s="114" t="str">
        <f>IFERROR(VLOOKUP(B12,'Варианты ручек'!$A$2:$D$7,1,0)," ")</f>
        <v xml:space="preserve"> </v>
      </c>
      <c r="I12" s="114"/>
    </row>
    <row r="13" spans="1:9" ht="13.8" x14ac:dyDescent="0.25">
      <c r="A13" s="341">
        <v>11</v>
      </c>
      <c r="B13" s="114" t="str">
        <f>Ввід!G43</f>
        <v>Без ручки-профілю</v>
      </c>
      <c r="C13" s="114">
        <f t="shared" si="0"/>
        <v>0</v>
      </c>
      <c r="D13" s="114" t="e">
        <f>VLOOKUP(H13,'Варианты ручек'!A:C,3,FALSE())</f>
        <v>#N/A</v>
      </c>
      <c r="E13" s="114">
        <f>Ввід!H43</f>
        <v>0</v>
      </c>
      <c r="F13" s="114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6" t="e">
        <f t="shared" si="1"/>
        <v>#N/A</v>
      </c>
      <c r="H13" s="114" t="str">
        <f>IFERROR(VLOOKUP(B13,'Варианты ручек'!$A$2:$D$7,1,0)," ")</f>
        <v xml:space="preserve"> </v>
      </c>
      <c r="I13" s="114"/>
    </row>
    <row r="14" spans="1:9" ht="13.8" x14ac:dyDescent="0.25">
      <c r="A14" s="341">
        <v>12</v>
      </c>
      <c r="B14" s="114" t="str">
        <f>Ввід!G44</f>
        <v>Без ручки-профілю</v>
      </c>
      <c r="C14" s="114">
        <f t="shared" si="0"/>
        <v>0</v>
      </c>
      <c r="D14" s="114" t="e">
        <f>VLOOKUP(H14,'Варианты ручек'!A:C,3,FALSE())</f>
        <v>#N/A</v>
      </c>
      <c r="E14" s="114">
        <f>Ввід!H44</f>
        <v>0</v>
      </c>
      <c r="F14" s="114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6" t="e">
        <f t="shared" si="1"/>
        <v>#N/A</v>
      </c>
      <c r="H14" s="114" t="str">
        <f>IFERROR(VLOOKUP(B14,'Варианты ручек'!$A$2:$D$7,1,0)," ")</f>
        <v xml:space="preserve"> </v>
      </c>
      <c r="I14" s="114"/>
    </row>
    <row r="15" spans="1:9" ht="13.8" x14ac:dyDescent="0.25">
      <c r="A15" s="341">
        <v>13</v>
      </c>
      <c r="B15" s="114" t="str">
        <f>Ввід!G45</f>
        <v>Без ручки-профілю</v>
      </c>
      <c r="C15" s="114">
        <f t="shared" si="0"/>
        <v>0</v>
      </c>
      <c r="D15" s="114" t="e">
        <f>VLOOKUP(H15,'Варианты ручек'!A:C,3,FALSE())</f>
        <v>#N/A</v>
      </c>
      <c r="E15" s="114">
        <f>Ввід!H45</f>
        <v>0</v>
      </c>
      <c r="F15" s="114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6" t="e">
        <f t="shared" si="1"/>
        <v>#N/A</v>
      </c>
      <c r="H15" s="114" t="str">
        <f>IFERROR(VLOOKUP(B15,'Варианты ручек'!$A$2:$D$7,1,0)," ")</f>
        <v xml:space="preserve"> </v>
      </c>
      <c r="I15" s="114"/>
    </row>
    <row r="16" spans="1:9" ht="13.8" x14ac:dyDescent="0.25">
      <c r="A16" s="341">
        <v>14</v>
      </c>
      <c r="B16" s="114" t="str">
        <f>Ввід!G46</f>
        <v>Без ручки-профілю</v>
      </c>
      <c r="C16" s="114">
        <f t="shared" si="0"/>
        <v>0</v>
      </c>
      <c r="D16" s="114" t="e">
        <f>VLOOKUP(H16,'Варианты ручек'!A:C,3,FALSE())</f>
        <v>#N/A</v>
      </c>
      <c r="E16" s="114">
        <f>Ввід!H46</f>
        <v>0</v>
      </c>
      <c r="F16" s="114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6" t="e">
        <f t="shared" si="1"/>
        <v>#N/A</v>
      </c>
      <c r="H16" s="114" t="str">
        <f>IFERROR(VLOOKUP(B16,'Варианты ручек'!$A$2:$D$7,1,0)," ")</f>
        <v xml:space="preserve"> </v>
      </c>
      <c r="I16" s="114"/>
    </row>
    <row r="17" spans="1:9" ht="13.8" x14ac:dyDescent="0.25">
      <c r="A17" s="341">
        <v>15</v>
      </c>
      <c r="B17" s="114" t="str">
        <f>Ввід!G47</f>
        <v>Без ручки-профілю</v>
      </c>
      <c r="C17" s="114">
        <f t="shared" si="0"/>
        <v>0</v>
      </c>
      <c r="D17" s="114" t="e">
        <f>VLOOKUP(H17,'Варианты ручек'!A:C,3,FALSE())</f>
        <v>#N/A</v>
      </c>
      <c r="E17" s="114">
        <f>Ввід!H47</f>
        <v>0</v>
      </c>
      <c r="F17" s="114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6" t="e">
        <f t="shared" si="1"/>
        <v>#N/A</v>
      </c>
      <c r="H17" s="114" t="str">
        <f>IFERROR(VLOOKUP(B17,'Варианты ручек'!$A$2:$D$7,1,0)," ")</f>
        <v xml:space="preserve"> </v>
      </c>
      <c r="I17" s="114"/>
    </row>
    <row r="18" spans="1:9" ht="13.8" x14ac:dyDescent="0.25">
      <c r="A18" s="341">
        <v>16</v>
      </c>
      <c r="B18" s="114" t="str">
        <f>Ввід!G48</f>
        <v>Без ручки-профілю</v>
      </c>
      <c r="C18" s="114">
        <f t="shared" si="0"/>
        <v>0</v>
      </c>
      <c r="D18" s="114" t="e">
        <f>VLOOKUP(H18,'Варианты ручек'!A:C,3,FALSE())</f>
        <v>#N/A</v>
      </c>
      <c r="E18" s="114">
        <f>Ввід!H48</f>
        <v>0</v>
      </c>
      <c r="F18" s="114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6" t="e">
        <f t="shared" si="1"/>
        <v>#N/A</v>
      </c>
      <c r="H18" s="114" t="str">
        <f>IFERROR(VLOOKUP(B18,'Варианты ручек'!$A$2:$D$7,1,0)," ")</f>
        <v xml:space="preserve"> </v>
      </c>
      <c r="I18" s="114"/>
    </row>
    <row r="19" spans="1:9" ht="13.8" x14ac:dyDescent="0.25">
      <c r="A19" s="341">
        <v>17</v>
      </c>
      <c r="B19" s="114" t="str">
        <f>Ввід!G49</f>
        <v>Без ручки-профілю</v>
      </c>
      <c r="C19" s="114">
        <f t="shared" si="0"/>
        <v>0</v>
      </c>
      <c r="D19" s="114" t="e">
        <f>VLOOKUP(H19,'Варианты ручек'!A:C,3,FALSE())</f>
        <v>#N/A</v>
      </c>
      <c r="E19" s="114">
        <f>Ввід!H49</f>
        <v>0</v>
      </c>
      <c r="F19" s="114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6" t="e">
        <f t="shared" si="1"/>
        <v>#N/A</v>
      </c>
      <c r="H19" s="114" t="str">
        <f>IFERROR(VLOOKUP(B19,'Варианты ручек'!$A$2:$D$7,1,0)," ")</f>
        <v xml:space="preserve"> </v>
      </c>
      <c r="I19" s="114"/>
    </row>
    <row r="20" spans="1:9" ht="13.8" x14ac:dyDescent="0.25">
      <c r="A20" s="341">
        <v>18</v>
      </c>
      <c r="B20" s="114" t="str">
        <f>Ввід!G50</f>
        <v>Без ручки-профілю</v>
      </c>
      <c r="C20" s="114">
        <f t="shared" si="0"/>
        <v>0</v>
      </c>
      <c r="D20" s="114" t="e">
        <f>VLOOKUP(H20,'Варианты ручек'!A:C,3,FALSE())</f>
        <v>#N/A</v>
      </c>
      <c r="E20" s="114">
        <f>Ввід!H50</f>
        <v>0</v>
      </c>
      <c r="F20" s="114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6" t="e">
        <f t="shared" si="1"/>
        <v>#N/A</v>
      </c>
      <c r="H20" s="114" t="str">
        <f>IFERROR(VLOOKUP(B20,'Варианты ручек'!$A$2:$D$7,1,0)," ")</f>
        <v xml:space="preserve"> </v>
      </c>
      <c r="I20" s="114"/>
    </row>
    <row r="21" spans="1:9" ht="13.8" x14ac:dyDescent="0.25">
      <c r="A21" s="341">
        <v>19</v>
      </c>
      <c r="B21" s="114" t="str">
        <f>Ввід!G51</f>
        <v>Без ручки-профілю</v>
      </c>
      <c r="C21" s="114">
        <f t="shared" si="0"/>
        <v>0</v>
      </c>
      <c r="D21" s="114" t="e">
        <f>VLOOKUP(H21,'Варианты ручек'!A:C,3,FALSE())</f>
        <v>#N/A</v>
      </c>
      <c r="E21" s="114">
        <f>Ввід!H51</f>
        <v>0</v>
      </c>
      <c r="F21" s="114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6" t="e">
        <f t="shared" si="1"/>
        <v>#N/A</v>
      </c>
      <c r="H21" s="114" t="str">
        <f>IFERROR(VLOOKUP(B21,'Варианты ручек'!$A$2:$D$7,1,0)," ")</f>
        <v xml:space="preserve"> </v>
      </c>
      <c r="I21" s="114"/>
    </row>
    <row r="22" spans="1:9" ht="13.8" x14ac:dyDescent="0.25">
      <c r="A22" s="341">
        <v>20</v>
      </c>
      <c r="B22" s="114" t="str">
        <f>Ввід!G52</f>
        <v>Без ручки-профілю</v>
      </c>
      <c r="C22" s="114">
        <f t="shared" si="0"/>
        <v>0</v>
      </c>
      <c r="D22" s="114" t="e">
        <f>VLOOKUP(H22,'Варианты ручек'!A:C,3,FALSE())</f>
        <v>#N/A</v>
      </c>
      <c r="E22" s="114">
        <f>Ввід!H52</f>
        <v>0</v>
      </c>
      <c r="F22" s="114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6" t="e">
        <f t="shared" si="1"/>
        <v>#N/A</v>
      </c>
      <c r="H22" s="114" t="str">
        <f>IFERROR(VLOOKUP(B22,'Варианты ручек'!$A$2:$D$7,1,0)," ")</f>
        <v xml:space="preserve"> </v>
      </c>
      <c r="I22" s="114"/>
    </row>
    <row r="23" spans="1:9" ht="13.8" x14ac:dyDescent="0.25">
      <c r="A23" s="341">
        <v>21</v>
      </c>
      <c r="B23" s="114" t="str">
        <f>Ввід!G53</f>
        <v>Без ручки-профілю</v>
      </c>
      <c r="C23" s="114">
        <f t="shared" si="0"/>
        <v>0</v>
      </c>
      <c r="D23" s="114" t="e">
        <f>VLOOKUP(H23,'Варианты ручек'!A:C,3,FALSE())</f>
        <v>#N/A</v>
      </c>
      <c r="E23" s="114">
        <f>Ввід!H53</f>
        <v>0</v>
      </c>
      <c r="F23" s="114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6" t="e">
        <f t="shared" si="1"/>
        <v>#N/A</v>
      </c>
      <c r="H23" s="114" t="str">
        <f>IFERROR(VLOOKUP(B23,'Варианты ручек'!$A$2:$D$7,1,0)," ")</f>
        <v xml:space="preserve"> </v>
      </c>
      <c r="I23" s="114"/>
    </row>
    <row r="24" spans="1:9" ht="13.8" x14ac:dyDescent="0.25">
      <c r="A24" s="341">
        <v>22</v>
      </c>
      <c r="B24" s="114" t="str">
        <f>Ввід!G54</f>
        <v>Без ручки-профілю</v>
      </c>
      <c r="C24" s="114">
        <f t="shared" si="0"/>
        <v>0</v>
      </c>
      <c r="D24" s="114" t="e">
        <f>VLOOKUP(H24,'Варианты ручек'!A:C,3,FALSE())</f>
        <v>#N/A</v>
      </c>
      <c r="E24" s="114">
        <f>Ввід!H54</f>
        <v>0</v>
      </c>
      <c r="F24" s="114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6" t="e">
        <f t="shared" si="1"/>
        <v>#N/A</v>
      </c>
      <c r="H24" s="114" t="str">
        <f>IFERROR(VLOOKUP(B24,'Варианты ручек'!$A$2:$D$7,1,0)," ")</f>
        <v xml:space="preserve"> </v>
      </c>
      <c r="I24" s="114"/>
    </row>
    <row r="25" spans="1:9" ht="13.8" x14ac:dyDescent="0.25">
      <c r="A25" s="341">
        <v>23</v>
      </c>
      <c r="B25" s="114" t="str">
        <f>Ввід!G55</f>
        <v>Без ручки-профілю</v>
      </c>
      <c r="C25" s="114">
        <f t="shared" si="0"/>
        <v>0</v>
      </c>
      <c r="D25" s="114" t="e">
        <f>VLOOKUP(H25,'Варианты ручек'!A:C,3,FALSE())</f>
        <v>#N/A</v>
      </c>
      <c r="E25" s="114">
        <f>Ввід!H55</f>
        <v>0</v>
      </c>
      <c r="F25" s="114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6" t="e">
        <f t="shared" si="1"/>
        <v>#N/A</v>
      </c>
      <c r="H25" s="114" t="str">
        <f>IFERROR(VLOOKUP(B25,'Варианты ручек'!$A$2:$D$7,1,0)," ")</f>
        <v xml:space="preserve"> </v>
      </c>
      <c r="I25" s="114"/>
    </row>
    <row r="26" spans="1:9" ht="13.8" x14ac:dyDescent="0.25">
      <c r="A26" s="341">
        <v>24</v>
      </c>
      <c r="B26" s="114" t="str">
        <f>Ввід!G56</f>
        <v>Без ручки-профілю</v>
      </c>
      <c r="C26" s="114">
        <f t="shared" si="0"/>
        <v>0</v>
      </c>
      <c r="D26" s="114" t="e">
        <f>VLOOKUP(H26,'Варианты ручек'!A:C,3,FALSE())</f>
        <v>#N/A</v>
      </c>
      <c r="E26" s="114">
        <f>Ввід!H56</f>
        <v>0</v>
      </c>
      <c r="F26" s="114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6" t="e">
        <f t="shared" si="1"/>
        <v>#N/A</v>
      </c>
      <c r="H26" s="114" t="str">
        <f>IFERROR(VLOOKUP(B26,'Варианты ручек'!$A$2:$D$7,1,0)," ")</f>
        <v xml:space="preserve"> </v>
      </c>
      <c r="I26" s="114"/>
    </row>
    <row r="27" spans="1:9" ht="13.8" x14ac:dyDescent="0.25">
      <c r="A27" s="341">
        <v>25</v>
      </c>
      <c r="B27" s="114" t="str">
        <f>Ввід!G57</f>
        <v>Без ручки-профілю</v>
      </c>
      <c r="C27" s="114">
        <f t="shared" si="0"/>
        <v>0</v>
      </c>
      <c r="D27" s="114" t="e">
        <f>VLOOKUP(H27,'Варианты ручек'!A:C,3,FALSE())</f>
        <v>#N/A</v>
      </c>
      <c r="E27" s="114">
        <f>Ввід!H57</f>
        <v>0</v>
      </c>
      <c r="F27" s="114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6" t="e">
        <f t="shared" si="1"/>
        <v>#N/A</v>
      </c>
      <c r="H27" s="114" t="str">
        <f>IFERROR(VLOOKUP(B27,'Варианты ручек'!$A$2:$D$7,1,0)," ")</f>
        <v xml:space="preserve"> </v>
      </c>
      <c r="I27" s="114"/>
    </row>
    <row r="28" spans="1:9" ht="13.8" x14ac:dyDescent="0.25">
      <c r="A28" s="341">
        <v>26</v>
      </c>
      <c r="B28" s="114" t="str">
        <f>Ввід!G58</f>
        <v>Без ручки-профілю</v>
      </c>
      <c r="C28" s="114">
        <f t="shared" si="0"/>
        <v>0</v>
      </c>
      <c r="D28" s="114" t="e">
        <f>VLOOKUP(H28,'Варианты ручек'!A:C,3,FALSE())</f>
        <v>#N/A</v>
      </c>
      <c r="E28" s="114">
        <f>Ввід!H58</f>
        <v>0</v>
      </c>
      <c r="F28" s="114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6" t="e">
        <f t="shared" si="1"/>
        <v>#N/A</v>
      </c>
      <c r="H28" s="114" t="str">
        <f>IFERROR(VLOOKUP(B28,'Варианты ручек'!$A$2:$D$7,1,0)," ")</f>
        <v xml:space="preserve"> </v>
      </c>
      <c r="I28" s="114"/>
    </row>
    <row r="29" spans="1:9" ht="13.8" x14ac:dyDescent="0.25">
      <c r="A29" s="341">
        <v>27</v>
      </c>
      <c r="B29" s="114" t="str">
        <f>Ввід!G59</f>
        <v>Без ручки-профілю</v>
      </c>
      <c r="C29" s="114">
        <f t="shared" si="0"/>
        <v>0</v>
      </c>
      <c r="D29" s="114" t="e">
        <f>VLOOKUP(H29,'Варианты ручек'!A:C,3,FALSE())</f>
        <v>#N/A</v>
      </c>
      <c r="E29" s="114">
        <f>Ввід!H59</f>
        <v>0</v>
      </c>
      <c r="F29" s="114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6" t="e">
        <f t="shared" si="1"/>
        <v>#N/A</v>
      </c>
      <c r="H29" s="114" t="str">
        <f>IFERROR(VLOOKUP(B29,'Варианты ручек'!$A$2:$D$7,1,0)," ")</f>
        <v xml:space="preserve"> </v>
      </c>
      <c r="I29" s="114"/>
    </row>
    <row r="30" spans="1:9" ht="13.8" x14ac:dyDescent="0.25">
      <c r="A30" s="341">
        <v>28</v>
      </c>
      <c r="B30" s="114" t="str">
        <f>Ввід!G60</f>
        <v>Без ручки-профілю</v>
      </c>
      <c r="C30" s="114">
        <f t="shared" si="0"/>
        <v>0</v>
      </c>
      <c r="D30" s="114" t="e">
        <f>VLOOKUP(H30,'Варианты ручек'!A:C,3,FALSE())</f>
        <v>#N/A</v>
      </c>
      <c r="E30" s="114">
        <f>Ввід!H60</f>
        <v>0</v>
      </c>
      <c r="F30" s="114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6" t="e">
        <f t="shared" si="1"/>
        <v>#N/A</v>
      </c>
      <c r="H30" s="114" t="str">
        <f>IFERROR(VLOOKUP(B30,'Варианты ручек'!$A$2:$D$7,1,0)," ")</f>
        <v xml:space="preserve"> </v>
      </c>
      <c r="I30" s="114"/>
    </row>
    <row r="31" spans="1:9" ht="13.8" x14ac:dyDescent="0.25">
      <c r="A31" s="341">
        <v>29</v>
      </c>
      <c r="B31" s="114" t="str">
        <f>Ввід!G61</f>
        <v>Без ручки-профілю</v>
      </c>
      <c r="C31" s="114">
        <f t="shared" si="0"/>
        <v>0</v>
      </c>
      <c r="D31" s="114" t="e">
        <f>VLOOKUP(H31,'Варианты ручек'!A:C,3,FALSE())</f>
        <v>#N/A</v>
      </c>
      <c r="E31" s="114">
        <f>Ввід!H61</f>
        <v>0</v>
      </c>
      <c r="F31" s="114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6" t="e">
        <f t="shared" si="1"/>
        <v>#N/A</v>
      </c>
      <c r="H31" s="114" t="str">
        <f>IFERROR(VLOOKUP(B31,'Варианты ручек'!$A$2:$D$7,1,0)," ")</f>
        <v xml:space="preserve"> </v>
      </c>
      <c r="I31" s="114"/>
    </row>
    <row r="32" spans="1:9" ht="13.8" x14ac:dyDescent="0.25">
      <c r="A32" s="341">
        <v>30</v>
      </c>
      <c r="B32" s="114" t="str">
        <f>Ввід!G62</f>
        <v>Без ручки-профілю</v>
      </c>
      <c r="C32" s="114">
        <f t="shared" si="0"/>
        <v>0</v>
      </c>
      <c r="D32" s="114" t="e">
        <f>VLOOKUP(H32,'Варианты ручек'!A:C,3,FALSE())</f>
        <v>#N/A</v>
      </c>
      <c r="E32" s="114">
        <f>Ввід!H62</f>
        <v>0</v>
      </c>
      <c r="F32" s="114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6" t="e">
        <f t="shared" si="1"/>
        <v>#N/A</v>
      </c>
      <c r="H32" s="114" t="str">
        <f>IFERROR(VLOOKUP(B32,'Варианты ручек'!$A$2:$D$7,1,0)," ")</f>
        <v xml:space="preserve"> </v>
      </c>
      <c r="I32" s="114"/>
    </row>
    <row r="33" spans="1:9" ht="13.8" x14ac:dyDescent="0.25">
      <c r="A33" s="341">
        <v>31</v>
      </c>
      <c r="B33" s="114" t="str">
        <f>Ввід!G63</f>
        <v>Без ручки-профілю</v>
      </c>
      <c r="C33" s="114">
        <f t="shared" si="0"/>
        <v>0</v>
      </c>
      <c r="D33" s="114" t="e">
        <f>VLOOKUP(H33,'Варианты ручек'!A:C,3,FALSE())</f>
        <v>#N/A</v>
      </c>
      <c r="E33" s="114">
        <f>Ввід!H63</f>
        <v>0</v>
      </c>
      <c r="F33" s="114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6" t="e">
        <f t="shared" si="1"/>
        <v>#N/A</v>
      </c>
      <c r="H33" s="114" t="str">
        <f>IFERROR(VLOOKUP(B33,'Варианты ручек'!$A$2:$D$7,1,0)," ")</f>
        <v xml:space="preserve"> </v>
      </c>
      <c r="I33" s="114"/>
    </row>
    <row r="34" spans="1:9" ht="13.8" x14ac:dyDescent="0.25">
      <c r="A34" s="341">
        <v>32</v>
      </c>
      <c r="B34" s="114" t="str">
        <f>Ввід!G64</f>
        <v>Без ручки-профілю</v>
      </c>
      <c r="C34" s="114">
        <f t="shared" si="0"/>
        <v>0</v>
      </c>
      <c r="D34" s="114" t="e">
        <f>VLOOKUP(H34,'Варианты ручек'!A:C,3,FALSE())</f>
        <v>#N/A</v>
      </c>
      <c r="E34" s="114">
        <f>Ввід!H64</f>
        <v>0</v>
      </c>
      <c r="F34" s="114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6" t="e">
        <f t="shared" si="1"/>
        <v>#N/A</v>
      </c>
      <c r="H34" s="114" t="str">
        <f>IFERROR(VLOOKUP(B34,'Варианты ручек'!$A$2:$D$7,1,0)," ")</f>
        <v xml:space="preserve"> </v>
      </c>
      <c r="I34" s="114"/>
    </row>
    <row r="35" spans="1:9" ht="13.8" x14ac:dyDescent="0.25">
      <c r="A35" s="341">
        <v>33</v>
      </c>
      <c r="B35" s="114" t="str">
        <f>Ввід!G65</f>
        <v>Без ручки-профілю</v>
      </c>
      <c r="C35" s="114">
        <f t="shared" ref="C35:C66" si="2">I35</f>
        <v>0</v>
      </c>
      <c r="D35" s="114" t="e">
        <f>VLOOKUP(H35,'Варианты ручек'!A:C,3,FALSE())</f>
        <v>#N/A</v>
      </c>
      <c r="E35" s="114">
        <f>Ввід!H65</f>
        <v>0</v>
      </c>
      <c r="F35" s="114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6" t="e">
        <f t="shared" ref="G35:G66" si="3">IF(D35=0,0,F35*D35)</f>
        <v>#N/A</v>
      </c>
      <c r="H35" s="114" t="str">
        <f>IFERROR(VLOOKUP(B35,'Варианты ручек'!$A$2:$D$7,1,0)," ")</f>
        <v xml:space="preserve"> </v>
      </c>
      <c r="I35" s="114"/>
    </row>
    <row r="36" spans="1:9" ht="13.8" x14ac:dyDescent="0.25">
      <c r="A36" s="341">
        <v>34</v>
      </c>
      <c r="B36" s="114" t="str">
        <f>Ввід!G66</f>
        <v>Без ручки-профілю</v>
      </c>
      <c r="C36" s="114">
        <f t="shared" si="2"/>
        <v>0</v>
      </c>
      <c r="D36" s="114" t="e">
        <f>VLOOKUP(H36,'Варианты ручек'!A:C,3,FALSE())</f>
        <v>#N/A</v>
      </c>
      <c r="E36" s="114">
        <f>Ввід!H66</f>
        <v>0</v>
      </c>
      <c r="F36" s="114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6" t="e">
        <f t="shared" si="3"/>
        <v>#N/A</v>
      </c>
      <c r="H36" s="114" t="str">
        <f>IFERROR(VLOOKUP(B36,'Варианты ручек'!$A$2:$D$7,1,0)," ")</f>
        <v xml:space="preserve"> </v>
      </c>
      <c r="I36" s="114"/>
    </row>
    <row r="37" spans="1:9" ht="13.8" x14ac:dyDescent="0.25">
      <c r="A37" s="341">
        <v>35</v>
      </c>
      <c r="B37" s="114" t="str">
        <f>Ввід!G67</f>
        <v>Без ручки-профілю</v>
      </c>
      <c r="C37" s="114">
        <f t="shared" si="2"/>
        <v>0</v>
      </c>
      <c r="D37" s="114" t="e">
        <f>VLOOKUP(H37,'Варианты ручек'!A:C,3,FALSE())</f>
        <v>#N/A</v>
      </c>
      <c r="E37" s="114">
        <f>Ввід!H67</f>
        <v>0</v>
      </c>
      <c r="F37" s="114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6" t="e">
        <f t="shared" si="3"/>
        <v>#N/A</v>
      </c>
      <c r="H37" s="114" t="str">
        <f>IFERROR(VLOOKUP(B37,'Варианты ручек'!$A$2:$D$7,1,0)," ")</f>
        <v xml:space="preserve"> </v>
      </c>
      <c r="I37" s="114"/>
    </row>
    <row r="38" spans="1:9" ht="13.8" x14ac:dyDescent="0.25">
      <c r="A38" s="341">
        <v>36</v>
      </c>
      <c r="B38" s="114" t="str">
        <f>Ввід!G68</f>
        <v>Без ручки-профілю</v>
      </c>
      <c r="C38" s="114">
        <f t="shared" si="2"/>
        <v>0</v>
      </c>
      <c r="D38" s="114" t="e">
        <f>VLOOKUP(H38,'Варианты ручек'!A:C,3,FALSE())</f>
        <v>#N/A</v>
      </c>
      <c r="E38" s="114">
        <f>Ввід!H68</f>
        <v>0</v>
      </c>
      <c r="F38" s="114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6" t="e">
        <f t="shared" si="3"/>
        <v>#N/A</v>
      </c>
      <c r="H38" s="114" t="str">
        <f>IFERROR(VLOOKUP(B38,'Варианты ручек'!$A$2:$D$7,1,0)," ")</f>
        <v xml:space="preserve"> </v>
      </c>
      <c r="I38" s="114"/>
    </row>
    <row r="39" spans="1:9" ht="13.8" x14ac:dyDescent="0.25">
      <c r="A39" s="341">
        <v>37</v>
      </c>
      <c r="B39" s="114" t="str">
        <f>Ввід!G69</f>
        <v>Без ручки-профілю</v>
      </c>
      <c r="C39" s="114">
        <f t="shared" si="2"/>
        <v>0</v>
      </c>
      <c r="D39" s="114" t="e">
        <f>VLOOKUP(H39,'Варианты ручек'!A:C,3,FALSE())</f>
        <v>#N/A</v>
      </c>
      <c r="E39" s="114">
        <f>Ввід!H69</f>
        <v>0</v>
      </c>
      <c r="F39" s="114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6" t="e">
        <f t="shared" si="3"/>
        <v>#N/A</v>
      </c>
      <c r="H39" s="114" t="str">
        <f>IFERROR(VLOOKUP(B39,'Варианты ручек'!$A$2:$D$7,1,0)," ")</f>
        <v xml:space="preserve"> </v>
      </c>
      <c r="I39" s="114"/>
    </row>
    <row r="40" spans="1:9" ht="13.8" x14ac:dyDescent="0.25">
      <c r="A40" s="341">
        <v>38</v>
      </c>
      <c r="B40" s="114" t="str">
        <f>Ввід!G70</f>
        <v>Без ручки-профілю</v>
      </c>
      <c r="C40" s="114">
        <f t="shared" si="2"/>
        <v>0</v>
      </c>
      <c r="D40" s="114" t="e">
        <f>VLOOKUP(H40,'Варианты ручек'!A:C,3,FALSE())</f>
        <v>#N/A</v>
      </c>
      <c r="E40" s="114">
        <f>Ввід!H70</f>
        <v>0</v>
      </c>
      <c r="F40" s="114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6" t="e">
        <f t="shared" si="3"/>
        <v>#N/A</v>
      </c>
      <c r="H40" s="114" t="str">
        <f>IFERROR(VLOOKUP(B40,'Варианты ручек'!$A$2:$D$7,1,0)," ")</f>
        <v xml:space="preserve"> </v>
      </c>
      <c r="I40" s="114"/>
    </row>
    <row r="41" spans="1:9" ht="13.8" x14ac:dyDescent="0.25">
      <c r="A41" s="341">
        <v>39</v>
      </c>
      <c r="B41" s="114" t="str">
        <f>Ввід!G71</f>
        <v>Без ручки-профілю</v>
      </c>
      <c r="C41" s="114">
        <f t="shared" si="2"/>
        <v>0</v>
      </c>
      <c r="D41" s="114" t="e">
        <f>VLOOKUP(H41,'Варианты ручек'!A:C,3,FALSE())</f>
        <v>#N/A</v>
      </c>
      <c r="E41" s="114">
        <f>Ввід!H71</f>
        <v>0</v>
      </c>
      <c r="F41" s="114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6" t="e">
        <f t="shared" si="3"/>
        <v>#N/A</v>
      </c>
      <c r="H41" s="114" t="str">
        <f>IFERROR(VLOOKUP(B41,'Варианты ручек'!$A$2:$D$7,1,0)," ")</f>
        <v xml:space="preserve"> </v>
      </c>
      <c r="I41" s="114"/>
    </row>
    <row r="42" spans="1:9" ht="13.8" x14ac:dyDescent="0.25">
      <c r="A42" s="341">
        <v>40</v>
      </c>
      <c r="B42" s="114" t="str">
        <f>Ввід!G72</f>
        <v>Без ручки-профілю</v>
      </c>
      <c r="C42" s="114">
        <f t="shared" si="2"/>
        <v>0</v>
      </c>
      <c r="D42" s="114" t="e">
        <f>VLOOKUP(H42,'Варианты ручек'!A:C,3,FALSE())</f>
        <v>#N/A</v>
      </c>
      <c r="E42" s="114">
        <f>Ввід!H72</f>
        <v>0</v>
      </c>
      <c r="F42" s="114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6" t="e">
        <f t="shared" si="3"/>
        <v>#N/A</v>
      </c>
      <c r="H42" s="114" t="str">
        <f>IFERROR(VLOOKUP(B42,'Варианты ручек'!$A$2:$D$7,1,0)," ")</f>
        <v xml:space="preserve"> </v>
      </c>
      <c r="I42" s="114"/>
    </row>
    <row r="43" spans="1:9" ht="13.8" x14ac:dyDescent="0.25">
      <c r="A43" s="341">
        <v>41</v>
      </c>
      <c r="B43" s="114" t="str">
        <f>Ввід!G73</f>
        <v>Без ручки-профілю</v>
      </c>
      <c r="C43" s="114">
        <f t="shared" si="2"/>
        <v>0</v>
      </c>
      <c r="D43" s="114" t="e">
        <f>VLOOKUP(H43,'Варианты ручек'!A:C,3,FALSE())</f>
        <v>#N/A</v>
      </c>
      <c r="E43" s="114">
        <f>Ввід!H73</f>
        <v>0</v>
      </c>
      <c r="F43" s="114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6" t="e">
        <f t="shared" si="3"/>
        <v>#N/A</v>
      </c>
      <c r="H43" s="114" t="str">
        <f>IFERROR(VLOOKUP(B43,'Варианты ручек'!$A$2:$D$7,1,0)," ")</f>
        <v xml:space="preserve"> </v>
      </c>
      <c r="I43" s="114"/>
    </row>
    <row r="44" spans="1:9" ht="13.8" x14ac:dyDescent="0.25">
      <c r="A44" s="341">
        <v>42</v>
      </c>
      <c r="B44" s="114" t="str">
        <f>Ввід!G74</f>
        <v>Без ручки-профілю</v>
      </c>
      <c r="C44" s="114">
        <f t="shared" si="2"/>
        <v>0</v>
      </c>
      <c r="D44" s="114" t="e">
        <f>VLOOKUP(H44,'Варианты ручек'!A:C,3,FALSE())</f>
        <v>#N/A</v>
      </c>
      <c r="E44" s="114">
        <f>Ввід!H74</f>
        <v>0</v>
      </c>
      <c r="F44" s="114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6" t="e">
        <f t="shared" si="3"/>
        <v>#N/A</v>
      </c>
      <c r="H44" s="114" t="str">
        <f>IFERROR(VLOOKUP(B44,'Варианты ручек'!$A$2:$D$7,1,0)," ")</f>
        <v xml:space="preserve"> </v>
      </c>
      <c r="I44" s="114"/>
    </row>
    <row r="45" spans="1:9" ht="13.8" x14ac:dyDescent="0.25">
      <c r="A45" s="341">
        <v>43</v>
      </c>
      <c r="B45" s="114" t="str">
        <f>Ввід!G75</f>
        <v>Без ручки-профілю</v>
      </c>
      <c r="C45" s="114">
        <f t="shared" si="2"/>
        <v>0</v>
      </c>
      <c r="D45" s="114" t="e">
        <f>VLOOKUP(H45,'Варианты ручек'!A:C,3,FALSE())</f>
        <v>#N/A</v>
      </c>
      <c r="E45" s="114">
        <f>Ввід!H75</f>
        <v>0</v>
      </c>
      <c r="F45" s="114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6" t="e">
        <f t="shared" si="3"/>
        <v>#N/A</v>
      </c>
      <c r="H45" s="114" t="str">
        <f>IFERROR(VLOOKUP(B45,'Варианты ручек'!$A$2:$D$7,1,0)," ")</f>
        <v xml:space="preserve"> </v>
      </c>
      <c r="I45" s="114"/>
    </row>
    <row r="46" spans="1:9" ht="13.8" x14ac:dyDescent="0.25">
      <c r="A46" s="341">
        <v>44</v>
      </c>
      <c r="B46" s="114" t="str">
        <f>Ввід!G76</f>
        <v>Без ручки-профілю</v>
      </c>
      <c r="C46" s="114">
        <f t="shared" si="2"/>
        <v>0</v>
      </c>
      <c r="D46" s="114" t="e">
        <f>VLOOKUP(H46,'Варианты ручек'!A:C,3,FALSE())</f>
        <v>#N/A</v>
      </c>
      <c r="E46" s="114">
        <f>Ввід!H76</f>
        <v>0</v>
      </c>
      <c r="F46" s="114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6" t="e">
        <f t="shared" si="3"/>
        <v>#N/A</v>
      </c>
      <c r="H46" s="114" t="str">
        <f>IFERROR(VLOOKUP(B46,'Варианты ручек'!$A$2:$D$7,1,0)," ")</f>
        <v xml:space="preserve"> </v>
      </c>
      <c r="I46" s="114"/>
    </row>
    <row r="47" spans="1:9" ht="13.8" x14ac:dyDescent="0.25">
      <c r="A47" s="341">
        <v>45</v>
      </c>
      <c r="B47" s="114" t="str">
        <f>Ввід!G77</f>
        <v>Без ручки-профілю</v>
      </c>
      <c r="C47" s="114">
        <f t="shared" si="2"/>
        <v>0</v>
      </c>
      <c r="D47" s="114" t="e">
        <f>VLOOKUP(H47,'Варианты ручек'!A:C,3,FALSE())</f>
        <v>#N/A</v>
      </c>
      <c r="E47" s="114">
        <f>Ввід!H77</f>
        <v>0</v>
      </c>
      <c r="F47" s="114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6" t="e">
        <f t="shared" si="3"/>
        <v>#N/A</v>
      </c>
      <c r="H47" s="114" t="str">
        <f>IFERROR(VLOOKUP(B47,'Варианты ручек'!$A$2:$D$7,1,0)," ")</f>
        <v xml:space="preserve"> </v>
      </c>
      <c r="I47" s="114"/>
    </row>
    <row r="48" spans="1:9" ht="13.8" x14ac:dyDescent="0.25">
      <c r="A48" s="341">
        <v>46</v>
      </c>
      <c r="B48" s="114" t="str">
        <f>Ввід!G78</f>
        <v>Без ручки-профілю</v>
      </c>
      <c r="C48" s="114">
        <f t="shared" si="2"/>
        <v>0</v>
      </c>
      <c r="D48" s="114" t="e">
        <f>VLOOKUP(H48,'Варианты ручек'!A:C,3,FALSE())</f>
        <v>#N/A</v>
      </c>
      <c r="E48" s="114">
        <f>Ввід!H78</f>
        <v>0</v>
      </c>
      <c r="F48" s="114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6" t="e">
        <f t="shared" si="3"/>
        <v>#N/A</v>
      </c>
      <c r="H48" s="114" t="str">
        <f>IFERROR(VLOOKUP(B48,'Варианты ручек'!$A$2:$D$7,1,0)," ")</f>
        <v xml:space="preserve"> </v>
      </c>
      <c r="I48" s="114"/>
    </row>
    <row r="49" spans="1:9" ht="13.8" x14ac:dyDescent="0.25">
      <c r="A49" s="341">
        <v>47</v>
      </c>
      <c r="B49" s="114" t="str">
        <f>Ввід!G79</f>
        <v>Без ручки-профілю</v>
      </c>
      <c r="C49" s="114">
        <f t="shared" si="2"/>
        <v>0</v>
      </c>
      <c r="D49" s="114" t="e">
        <f>VLOOKUP(H49,'Варианты ручек'!A:C,3,FALSE())</f>
        <v>#N/A</v>
      </c>
      <c r="E49" s="114">
        <f>Ввід!H79</f>
        <v>0</v>
      </c>
      <c r="F49" s="114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6" t="e">
        <f t="shared" si="3"/>
        <v>#N/A</v>
      </c>
      <c r="H49" s="114" t="str">
        <f>IFERROR(VLOOKUP(B49,'Варианты ручек'!$A$2:$D$7,1,0)," ")</f>
        <v xml:space="preserve"> </v>
      </c>
      <c r="I49" s="114"/>
    </row>
    <row r="50" spans="1:9" ht="13.8" x14ac:dyDescent="0.25">
      <c r="A50" s="341">
        <v>48</v>
      </c>
      <c r="B50" s="114" t="str">
        <f>Ввід!G80</f>
        <v>Без ручки-профілю</v>
      </c>
      <c r="C50" s="114">
        <f t="shared" si="2"/>
        <v>0</v>
      </c>
      <c r="D50" s="114" t="e">
        <f>VLOOKUP(H50,'Варианты ручек'!A:C,3,FALSE())</f>
        <v>#N/A</v>
      </c>
      <c r="E50" s="114">
        <f>Ввід!H80</f>
        <v>0</v>
      </c>
      <c r="F50" s="114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6" t="e">
        <f t="shared" si="3"/>
        <v>#N/A</v>
      </c>
      <c r="H50" s="114" t="str">
        <f>IFERROR(VLOOKUP(B50,'Варианты ручек'!$A$2:$D$7,1,0)," ")</f>
        <v xml:space="preserve"> </v>
      </c>
      <c r="I50" s="114"/>
    </row>
    <row r="51" spans="1:9" ht="13.8" x14ac:dyDescent="0.25">
      <c r="A51" s="341">
        <v>49</v>
      </c>
      <c r="B51" s="114" t="str">
        <f>Ввід!G81</f>
        <v>Без ручки-профілю</v>
      </c>
      <c r="C51" s="114">
        <f t="shared" si="2"/>
        <v>0</v>
      </c>
      <c r="D51" s="114" t="e">
        <f>VLOOKUP(H51,'Варианты ручек'!A:C,3,FALSE())</f>
        <v>#N/A</v>
      </c>
      <c r="E51" s="114">
        <f>Ввід!H81</f>
        <v>0</v>
      </c>
      <c r="F51" s="114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6" t="e">
        <f t="shared" si="3"/>
        <v>#N/A</v>
      </c>
      <c r="H51" s="114" t="str">
        <f>IFERROR(VLOOKUP(B51,'Варианты ручек'!$A$2:$D$7,1,0)," ")</f>
        <v xml:space="preserve"> </v>
      </c>
      <c r="I51" s="114"/>
    </row>
    <row r="52" spans="1:9" ht="13.8" x14ac:dyDescent="0.25">
      <c r="A52" s="341">
        <v>50</v>
      </c>
      <c r="B52" s="114" t="str">
        <f>Ввід!G82</f>
        <v>Без ручки-профілю</v>
      </c>
      <c r="C52" s="114">
        <f t="shared" si="2"/>
        <v>0</v>
      </c>
      <c r="D52" s="114" t="e">
        <f>VLOOKUP(H52,'Варианты ручек'!A:C,3,FALSE())</f>
        <v>#N/A</v>
      </c>
      <c r="E52" s="114">
        <f>Ввід!H82</f>
        <v>0</v>
      </c>
      <c r="F52" s="114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6" t="e">
        <f t="shared" si="3"/>
        <v>#N/A</v>
      </c>
      <c r="H52" s="114" t="str">
        <f>IFERROR(VLOOKUP(B52,'Варианты ручек'!$A$2:$D$7,1,0)," ")</f>
        <v xml:space="preserve"> </v>
      </c>
      <c r="I52" s="114"/>
    </row>
    <row r="53" spans="1:9" ht="13.8" x14ac:dyDescent="0.25">
      <c r="A53" s="341">
        <v>51</v>
      </c>
      <c r="B53" s="114" t="str">
        <f>Ввід!G83</f>
        <v>Без ручки-профілю</v>
      </c>
      <c r="C53" s="114">
        <f t="shared" si="2"/>
        <v>0</v>
      </c>
      <c r="D53" s="114" t="e">
        <f>VLOOKUP(H53,'Варианты ручек'!A:C,3,FALSE())</f>
        <v>#N/A</v>
      </c>
      <c r="E53" s="114">
        <f>Ввід!H83</f>
        <v>0</v>
      </c>
      <c r="F53" s="114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6" t="e">
        <f t="shared" si="3"/>
        <v>#N/A</v>
      </c>
      <c r="H53" s="114" t="str">
        <f>IFERROR(VLOOKUP(B53,'Варианты ручек'!$A$2:$D$7,1,0)," ")</f>
        <v xml:space="preserve"> </v>
      </c>
      <c r="I53" s="114"/>
    </row>
    <row r="54" spans="1:9" ht="13.8" x14ac:dyDescent="0.25">
      <c r="A54" s="341">
        <v>52</v>
      </c>
      <c r="B54" s="114" t="str">
        <f>Ввід!G84</f>
        <v>Без ручки-профілю</v>
      </c>
      <c r="C54" s="114">
        <f t="shared" si="2"/>
        <v>0</v>
      </c>
      <c r="D54" s="114" t="e">
        <f>VLOOKUP(H54,'Варианты ручек'!A:C,3,FALSE())</f>
        <v>#N/A</v>
      </c>
      <c r="E54" s="114">
        <f>Ввід!H84</f>
        <v>0</v>
      </c>
      <c r="F54" s="114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6" t="e">
        <f t="shared" si="3"/>
        <v>#N/A</v>
      </c>
      <c r="H54" s="114" t="str">
        <f>IFERROR(VLOOKUP(B54,'Варианты ручек'!$A$2:$D$7,1,0)," ")</f>
        <v xml:space="preserve"> </v>
      </c>
      <c r="I54" s="114"/>
    </row>
    <row r="55" spans="1:9" ht="13.8" x14ac:dyDescent="0.25">
      <c r="A55" s="341">
        <v>53</v>
      </c>
      <c r="B55" s="114" t="str">
        <f>Ввід!G85</f>
        <v>Без ручки-профілю</v>
      </c>
      <c r="C55" s="114">
        <f t="shared" si="2"/>
        <v>0</v>
      </c>
      <c r="D55" s="114" t="e">
        <f>VLOOKUP(H55,'Варианты ручек'!A:C,3,FALSE())</f>
        <v>#N/A</v>
      </c>
      <c r="E55" s="114">
        <f>Ввід!H85</f>
        <v>0</v>
      </c>
      <c r="F55" s="114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6" t="e">
        <f t="shared" si="3"/>
        <v>#N/A</v>
      </c>
      <c r="H55" s="114" t="str">
        <f>IFERROR(VLOOKUP(B55,'Варианты ручек'!$A$2:$D$7,1,0)," ")</f>
        <v xml:space="preserve"> </v>
      </c>
      <c r="I55" s="114"/>
    </row>
    <row r="56" spans="1:9" ht="13.8" x14ac:dyDescent="0.25">
      <c r="A56" s="341">
        <v>54</v>
      </c>
      <c r="B56" s="114" t="str">
        <f>Ввід!G86</f>
        <v>Без ручки-профілю</v>
      </c>
      <c r="C56" s="114">
        <f t="shared" si="2"/>
        <v>0</v>
      </c>
      <c r="D56" s="114" t="e">
        <f>VLOOKUP(H56,'Варианты ручек'!A:C,3,FALSE())</f>
        <v>#N/A</v>
      </c>
      <c r="E56" s="114">
        <f>Ввід!H86</f>
        <v>0</v>
      </c>
      <c r="F56" s="114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6" t="e">
        <f t="shared" si="3"/>
        <v>#N/A</v>
      </c>
      <c r="H56" s="114" t="str">
        <f>IFERROR(VLOOKUP(B56,'Варианты ручек'!$A$2:$D$7,1,0)," ")</f>
        <v xml:space="preserve"> </v>
      </c>
      <c r="I56" s="114"/>
    </row>
    <row r="57" spans="1:9" ht="13.8" x14ac:dyDescent="0.25">
      <c r="A57" s="341">
        <v>55</v>
      </c>
      <c r="B57" s="114" t="str">
        <f>Ввід!G87</f>
        <v>Без ручки-профілю</v>
      </c>
      <c r="C57" s="114">
        <f t="shared" si="2"/>
        <v>0</v>
      </c>
      <c r="D57" s="114" t="e">
        <f>VLOOKUP(H57,'Варианты ручек'!A:C,3,FALSE())</f>
        <v>#N/A</v>
      </c>
      <c r="E57" s="114">
        <f>Ввід!H87</f>
        <v>0</v>
      </c>
      <c r="F57" s="114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6" t="e">
        <f t="shared" si="3"/>
        <v>#N/A</v>
      </c>
      <c r="H57" s="114" t="str">
        <f>IFERROR(VLOOKUP(B57,'Варианты ручек'!$A$2:$D$7,1,0)," ")</f>
        <v xml:space="preserve"> </v>
      </c>
      <c r="I57" s="114"/>
    </row>
    <row r="58" spans="1:9" ht="13.8" x14ac:dyDescent="0.25">
      <c r="A58" s="341">
        <v>56</v>
      </c>
      <c r="B58" s="114" t="str">
        <f>Ввід!G88</f>
        <v>Без ручки-профілю</v>
      </c>
      <c r="C58" s="114">
        <f t="shared" si="2"/>
        <v>0</v>
      </c>
      <c r="D58" s="114" t="e">
        <f>VLOOKUP(H58,'Варианты ручек'!A:C,3,FALSE())</f>
        <v>#N/A</v>
      </c>
      <c r="E58" s="114">
        <f>Ввід!H88</f>
        <v>0</v>
      </c>
      <c r="F58" s="114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6" t="e">
        <f t="shared" si="3"/>
        <v>#N/A</v>
      </c>
      <c r="H58" s="114" t="str">
        <f>IFERROR(VLOOKUP(B58,'Варианты ручек'!$A$2:$D$7,1,0)," ")</f>
        <v xml:space="preserve"> </v>
      </c>
      <c r="I58" s="114"/>
    </row>
    <row r="59" spans="1:9" ht="13.8" x14ac:dyDescent="0.25">
      <c r="A59" s="341">
        <v>57</v>
      </c>
      <c r="B59" s="114" t="str">
        <f>Ввід!G89</f>
        <v>Без ручки-профілю</v>
      </c>
      <c r="C59" s="114">
        <f t="shared" si="2"/>
        <v>0</v>
      </c>
      <c r="D59" s="114" t="e">
        <f>VLOOKUP(H59,'Варианты ручек'!A:C,3,FALSE())</f>
        <v>#N/A</v>
      </c>
      <c r="E59" s="114">
        <f>Ввід!H89</f>
        <v>0</v>
      </c>
      <c r="F59" s="114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6" t="e">
        <f t="shared" si="3"/>
        <v>#N/A</v>
      </c>
      <c r="H59" s="114" t="str">
        <f>IFERROR(VLOOKUP(B59,'Варианты ручек'!$A$2:$D$7,1,0)," ")</f>
        <v xml:space="preserve"> </v>
      </c>
      <c r="I59" s="114"/>
    </row>
    <row r="60" spans="1:9" ht="13.8" x14ac:dyDescent="0.25">
      <c r="A60" s="341">
        <v>58</v>
      </c>
      <c r="B60" s="114" t="str">
        <f>Ввід!G90</f>
        <v>Без ручки-профілю</v>
      </c>
      <c r="C60" s="114">
        <f t="shared" si="2"/>
        <v>0</v>
      </c>
      <c r="D60" s="114" t="e">
        <f>VLOOKUP(H60,'Варианты ручек'!A:C,3,FALSE())</f>
        <v>#N/A</v>
      </c>
      <c r="E60" s="114">
        <f>Ввід!H90</f>
        <v>0</v>
      </c>
      <c r="F60" s="114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6" t="e">
        <f t="shared" si="3"/>
        <v>#N/A</v>
      </c>
      <c r="H60" s="114" t="str">
        <f>IFERROR(VLOOKUP(B60,'Варианты ручек'!$A$2:$D$7,1,0)," ")</f>
        <v xml:space="preserve"> </v>
      </c>
      <c r="I60" s="114"/>
    </row>
    <row r="61" spans="1:9" ht="13.8" x14ac:dyDescent="0.25">
      <c r="A61" s="341">
        <v>59</v>
      </c>
      <c r="B61" s="114" t="str">
        <f>Ввід!G91</f>
        <v>Без ручки-профілю</v>
      </c>
      <c r="C61" s="114">
        <f t="shared" si="2"/>
        <v>0</v>
      </c>
      <c r="D61" s="114" t="e">
        <f>VLOOKUP(H61,'Варианты ручек'!A:C,3,FALSE())</f>
        <v>#N/A</v>
      </c>
      <c r="E61" s="114">
        <f>Ввід!H91</f>
        <v>0</v>
      </c>
      <c r="F61" s="114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6" t="e">
        <f t="shared" si="3"/>
        <v>#N/A</v>
      </c>
      <c r="H61" s="114" t="str">
        <f>IFERROR(VLOOKUP(B61,'Варианты ручек'!$A$2:$D$7,1,0)," ")</f>
        <v xml:space="preserve"> </v>
      </c>
      <c r="I61" s="114"/>
    </row>
    <row r="62" spans="1:9" ht="13.8" x14ac:dyDescent="0.25">
      <c r="A62" s="341">
        <v>60</v>
      </c>
      <c r="B62" s="114" t="str">
        <f>Ввід!G92</f>
        <v>Без ручки-профілю</v>
      </c>
      <c r="C62" s="114">
        <f t="shared" si="2"/>
        <v>0</v>
      </c>
      <c r="D62" s="114" t="e">
        <f>VLOOKUP(H62,'Варианты ручек'!A:C,3,FALSE())</f>
        <v>#N/A</v>
      </c>
      <c r="E62" s="114">
        <f>Ввід!H92</f>
        <v>0</v>
      </c>
      <c r="F62" s="114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6" t="e">
        <f t="shared" si="3"/>
        <v>#N/A</v>
      </c>
      <c r="H62" s="114" t="str">
        <f>IFERROR(VLOOKUP(B62,'Варианты ручек'!$A$2:$D$7,1,0)," ")</f>
        <v xml:space="preserve"> </v>
      </c>
      <c r="I62" s="114"/>
    </row>
    <row r="63" spans="1:9" ht="13.8" x14ac:dyDescent="0.25">
      <c r="A63" s="341">
        <v>61</v>
      </c>
      <c r="B63" s="114" t="str">
        <f>Ввід!G93</f>
        <v>Без ручки-профілю</v>
      </c>
      <c r="C63" s="114">
        <f t="shared" si="2"/>
        <v>0</v>
      </c>
      <c r="D63" s="114" t="e">
        <f>VLOOKUP(H63,'Варианты ручек'!A:C,3,FALSE())</f>
        <v>#N/A</v>
      </c>
      <c r="E63" s="114">
        <f>Ввід!H93</f>
        <v>0</v>
      </c>
      <c r="F63" s="114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6" t="e">
        <f t="shared" si="3"/>
        <v>#N/A</v>
      </c>
      <c r="H63" s="114" t="str">
        <f>IFERROR(VLOOKUP(B63,'Варианты ручек'!$A$2:$D$7,1,0)," ")</f>
        <v xml:space="preserve"> </v>
      </c>
      <c r="I63" s="114"/>
    </row>
    <row r="64" spans="1:9" ht="13.8" x14ac:dyDescent="0.25">
      <c r="A64" s="341">
        <v>62</v>
      </c>
      <c r="B64" s="114" t="str">
        <f>Ввід!G94</f>
        <v>Без ручки-профілю</v>
      </c>
      <c r="C64" s="114">
        <f t="shared" si="2"/>
        <v>0</v>
      </c>
      <c r="D64" s="114" t="e">
        <f>VLOOKUP(H64,'Варианты ручек'!A:C,3,FALSE())</f>
        <v>#N/A</v>
      </c>
      <c r="E64" s="114">
        <f>Ввід!H94</f>
        <v>0</v>
      </c>
      <c r="F64" s="114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6" t="e">
        <f t="shared" si="3"/>
        <v>#N/A</v>
      </c>
      <c r="H64" s="114" t="str">
        <f>IFERROR(VLOOKUP(B64,'Варианты ручек'!$A$2:$D$7,1,0)," ")</f>
        <v xml:space="preserve"> </v>
      </c>
      <c r="I64" s="114"/>
    </row>
    <row r="65" spans="1:9" ht="13.8" x14ac:dyDescent="0.25">
      <c r="A65" s="341">
        <v>63</v>
      </c>
      <c r="B65" s="114" t="str">
        <f>Ввід!G95</f>
        <v>Без ручки-профілю</v>
      </c>
      <c r="C65" s="114">
        <f t="shared" si="2"/>
        <v>0</v>
      </c>
      <c r="D65" s="114" t="e">
        <f>VLOOKUP(H65,'Варианты ручек'!A:C,3,FALSE())</f>
        <v>#N/A</v>
      </c>
      <c r="E65" s="114">
        <f>Ввід!H95</f>
        <v>0</v>
      </c>
      <c r="F65" s="114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6" t="e">
        <f t="shared" si="3"/>
        <v>#N/A</v>
      </c>
      <c r="H65" s="114" t="str">
        <f>IFERROR(VLOOKUP(B65,'Варианты ручек'!$A$2:$D$7,1,0)," ")</f>
        <v xml:space="preserve"> </v>
      </c>
      <c r="I65" s="114"/>
    </row>
    <row r="66" spans="1:9" ht="13.8" x14ac:dyDescent="0.25">
      <c r="A66" s="341">
        <v>64</v>
      </c>
      <c r="B66" s="114" t="str">
        <f>Ввід!G96</f>
        <v>Без ручки-профілю</v>
      </c>
      <c r="C66" s="114">
        <f t="shared" si="2"/>
        <v>0</v>
      </c>
      <c r="D66" s="114" t="e">
        <f>VLOOKUP(H66,'Варианты ручек'!A:C,3,FALSE())</f>
        <v>#N/A</v>
      </c>
      <c r="E66" s="114">
        <f>Ввід!H96</f>
        <v>0</v>
      </c>
      <c r="F66" s="114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6" t="e">
        <f t="shared" si="3"/>
        <v>#N/A</v>
      </c>
      <c r="H66" s="114" t="str">
        <f>IFERROR(VLOOKUP(B66,'Варианты ручек'!$A$2:$D$7,1,0)," ")</f>
        <v xml:space="preserve"> </v>
      </c>
      <c r="I66" s="114"/>
    </row>
    <row r="67" spans="1:9" ht="13.8" x14ac:dyDescent="0.25">
      <c r="A67" s="341">
        <v>65</v>
      </c>
      <c r="B67" s="114" t="str">
        <f>Ввід!G97</f>
        <v>Без ручки-профілю</v>
      </c>
      <c r="C67" s="114">
        <f t="shared" ref="C67:C102" si="4">I67</f>
        <v>0</v>
      </c>
      <c r="D67" s="114" t="e">
        <f>VLOOKUP(H67,'Варианты ручек'!A:C,3,FALSE())</f>
        <v>#N/A</v>
      </c>
      <c r="E67" s="114">
        <f>Ввід!H97</f>
        <v>0</v>
      </c>
      <c r="F67" s="114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6" t="e">
        <f t="shared" ref="G67:G98" si="5">IF(D67=0,0,F67*D67)</f>
        <v>#N/A</v>
      </c>
      <c r="H67" s="114" t="str">
        <f>IFERROR(VLOOKUP(B67,'Варианты ручек'!$A$2:$D$7,1,0)," ")</f>
        <v xml:space="preserve"> </v>
      </c>
      <c r="I67" s="114"/>
    </row>
    <row r="68" spans="1:9" ht="13.8" x14ac:dyDescent="0.25">
      <c r="A68" s="341">
        <v>66</v>
      </c>
      <c r="B68" s="114" t="str">
        <f>Ввід!G98</f>
        <v>Без ручки-профілю</v>
      </c>
      <c r="C68" s="114">
        <f t="shared" si="4"/>
        <v>0</v>
      </c>
      <c r="D68" s="114" t="e">
        <f>VLOOKUP(H68,'Варианты ручек'!A:C,3,FALSE())</f>
        <v>#N/A</v>
      </c>
      <c r="E68" s="114">
        <f>Ввід!H98</f>
        <v>0</v>
      </c>
      <c r="F68" s="114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6" t="e">
        <f t="shared" si="5"/>
        <v>#N/A</v>
      </c>
      <c r="H68" s="114" t="str">
        <f>IFERROR(VLOOKUP(B68,'Варианты ручек'!$A$2:$D$7,1,0)," ")</f>
        <v xml:space="preserve"> </v>
      </c>
      <c r="I68" s="114"/>
    </row>
    <row r="69" spans="1:9" ht="13.8" x14ac:dyDescent="0.25">
      <c r="A69" s="341">
        <v>67</v>
      </c>
      <c r="B69" s="114" t="str">
        <f>Ввід!G99</f>
        <v>Без ручки-профілю</v>
      </c>
      <c r="C69" s="114">
        <f t="shared" si="4"/>
        <v>0</v>
      </c>
      <c r="D69" s="114" t="e">
        <f>VLOOKUP(H69,'Варианты ручек'!A:C,3,FALSE())</f>
        <v>#N/A</v>
      </c>
      <c r="E69" s="114">
        <f>Ввід!H99</f>
        <v>0</v>
      </c>
      <c r="F69" s="114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6" t="e">
        <f t="shared" si="5"/>
        <v>#N/A</v>
      </c>
      <c r="H69" s="114" t="str">
        <f>IFERROR(VLOOKUP(B69,'Варианты ручек'!$A$2:$D$7,1,0)," ")</f>
        <v xml:space="preserve"> </v>
      </c>
      <c r="I69" s="114"/>
    </row>
    <row r="70" spans="1:9" ht="13.8" x14ac:dyDescent="0.25">
      <c r="A70" s="341">
        <v>68</v>
      </c>
      <c r="B70" s="114" t="str">
        <f>Ввід!G100</f>
        <v>Без ручки-профілю</v>
      </c>
      <c r="C70" s="114">
        <f t="shared" si="4"/>
        <v>0</v>
      </c>
      <c r="D70" s="114" t="e">
        <f>VLOOKUP(H70,'Варианты ручек'!A:C,3,FALSE())</f>
        <v>#N/A</v>
      </c>
      <c r="E70" s="114">
        <f>Ввід!H100</f>
        <v>0</v>
      </c>
      <c r="F70" s="114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6" t="e">
        <f t="shared" si="5"/>
        <v>#N/A</v>
      </c>
      <c r="H70" s="114" t="str">
        <f>IFERROR(VLOOKUP(B70,'Варианты ручек'!$A$2:$D$7,1,0)," ")</f>
        <v xml:space="preserve"> </v>
      </c>
      <c r="I70" s="114"/>
    </row>
    <row r="71" spans="1:9" ht="13.8" x14ac:dyDescent="0.25">
      <c r="A71" s="341">
        <v>69</v>
      </c>
      <c r="B71" s="114" t="str">
        <f>Ввід!G101</f>
        <v>Без ручки-профілю</v>
      </c>
      <c r="C71" s="114">
        <f t="shared" si="4"/>
        <v>0</v>
      </c>
      <c r="D71" s="114" t="e">
        <f>VLOOKUP(H71,'Варианты ручек'!A:C,3,FALSE())</f>
        <v>#N/A</v>
      </c>
      <c r="E71" s="114">
        <f>Ввід!H101</f>
        <v>0</v>
      </c>
      <c r="F71" s="114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6" t="e">
        <f t="shared" si="5"/>
        <v>#N/A</v>
      </c>
      <c r="H71" s="114" t="str">
        <f>IFERROR(VLOOKUP(B71,'Варианты ручек'!$A$2:$D$7,1,0)," ")</f>
        <v xml:space="preserve"> </v>
      </c>
      <c r="I71" s="114"/>
    </row>
    <row r="72" spans="1:9" ht="13.8" x14ac:dyDescent="0.25">
      <c r="A72" s="341">
        <v>70</v>
      </c>
      <c r="B72" s="114" t="str">
        <f>Ввід!G102</f>
        <v>Без ручки-профілю</v>
      </c>
      <c r="C72" s="114">
        <f t="shared" si="4"/>
        <v>0</v>
      </c>
      <c r="D72" s="114" t="e">
        <f>VLOOKUP(H72,'Варианты ручек'!A:C,3,FALSE())</f>
        <v>#N/A</v>
      </c>
      <c r="E72" s="114">
        <f>Ввід!H102</f>
        <v>0</v>
      </c>
      <c r="F72" s="114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6" t="e">
        <f t="shared" si="5"/>
        <v>#N/A</v>
      </c>
      <c r="H72" s="114" t="str">
        <f>IFERROR(VLOOKUP(B72,'Варианты ручек'!$A$2:$D$7,1,0)," ")</f>
        <v xml:space="preserve"> </v>
      </c>
      <c r="I72" s="114"/>
    </row>
    <row r="73" spans="1:9" ht="13.8" x14ac:dyDescent="0.25">
      <c r="A73" s="341">
        <v>71</v>
      </c>
      <c r="B73" s="114" t="str">
        <f>Ввід!G103</f>
        <v>Без ручки-профілю</v>
      </c>
      <c r="C73" s="114">
        <f t="shared" si="4"/>
        <v>0</v>
      </c>
      <c r="D73" s="114" t="e">
        <f>VLOOKUP(H73,'Варианты ручек'!A:C,3,FALSE())</f>
        <v>#N/A</v>
      </c>
      <c r="E73" s="114">
        <f>Ввід!H103</f>
        <v>0</v>
      </c>
      <c r="F73" s="114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6" t="e">
        <f t="shared" si="5"/>
        <v>#N/A</v>
      </c>
      <c r="H73" s="114" t="str">
        <f>IFERROR(VLOOKUP(B73,'Варианты ручек'!$A$2:$D$7,1,0)," ")</f>
        <v xml:space="preserve"> </v>
      </c>
      <c r="I73" s="114"/>
    </row>
    <row r="74" spans="1:9" ht="13.8" x14ac:dyDescent="0.25">
      <c r="A74" s="341">
        <v>72</v>
      </c>
      <c r="B74" s="114" t="str">
        <f>Ввід!G104</f>
        <v>Без ручки-профілю</v>
      </c>
      <c r="C74" s="114">
        <f t="shared" si="4"/>
        <v>0</v>
      </c>
      <c r="D74" s="114" t="e">
        <f>VLOOKUP(H74,'Варианты ручек'!A:C,3,FALSE())</f>
        <v>#N/A</v>
      </c>
      <c r="E74" s="114">
        <f>Ввід!H104</f>
        <v>0</v>
      </c>
      <c r="F74" s="114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6" t="e">
        <f t="shared" si="5"/>
        <v>#N/A</v>
      </c>
      <c r="H74" s="114" t="str">
        <f>IFERROR(VLOOKUP(B74,'Варианты ручек'!$A$2:$D$7,1,0)," ")</f>
        <v xml:space="preserve"> </v>
      </c>
      <c r="I74" s="114"/>
    </row>
    <row r="75" spans="1:9" ht="13.8" x14ac:dyDescent="0.25">
      <c r="A75" s="341">
        <v>73</v>
      </c>
      <c r="B75" s="114" t="str">
        <f>Ввід!G105</f>
        <v>Без ручки-профілю</v>
      </c>
      <c r="C75" s="114">
        <f t="shared" si="4"/>
        <v>0</v>
      </c>
      <c r="D75" s="114" t="e">
        <f>VLOOKUP(H75,'Варианты ручек'!A:C,3,FALSE())</f>
        <v>#N/A</v>
      </c>
      <c r="E75" s="114">
        <f>Ввід!H105</f>
        <v>0</v>
      </c>
      <c r="F75" s="114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6" t="e">
        <f t="shared" si="5"/>
        <v>#N/A</v>
      </c>
      <c r="H75" s="114" t="str">
        <f>IFERROR(VLOOKUP(B75,'Варианты ручек'!$A$2:$D$7,1,0)," ")</f>
        <v xml:space="preserve"> </v>
      </c>
      <c r="I75" s="114"/>
    </row>
    <row r="76" spans="1:9" ht="13.8" x14ac:dyDescent="0.25">
      <c r="A76" s="341">
        <v>74</v>
      </c>
      <c r="B76" s="114" t="str">
        <f>Ввід!G106</f>
        <v>Без ручки-профілю</v>
      </c>
      <c r="C76" s="114">
        <f t="shared" si="4"/>
        <v>0</v>
      </c>
      <c r="D76" s="114" t="e">
        <f>VLOOKUP(H76,'Варианты ручек'!A:C,3,FALSE())</f>
        <v>#N/A</v>
      </c>
      <c r="E76" s="114">
        <f>Ввід!H106</f>
        <v>0</v>
      </c>
      <c r="F76" s="114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6" t="e">
        <f t="shared" si="5"/>
        <v>#N/A</v>
      </c>
      <c r="H76" s="114" t="str">
        <f>IFERROR(VLOOKUP(B76,'Варианты ручек'!$A$2:$D$7,1,0)," ")</f>
        <v xml:space="preserve"> </v>
      </c>
      <c r="I76" s="114"/>
    </row>
    <row r="77" spans="1:9" ht="13.8" x14ac:dyDescent="0.25">
      <c r="A77" s="341">
        <v>75</v>
      </c>
      <c r="B77" s="114" t="str">
        <f>Ввід!G107</f>
        <v>Без ручки-профілю</v>
      </c>
      <c r="C77" s="114">
        <f t="shared" si="4"/>
        <v>0</v>
      </c>
      <c r="D77" s="114" t="e">
        <f>VLOOKUP(H77,'Варианты ручек'!A:C,3,FALSE())</f>
        <v>#N/A</v>
      </c>
      <c r="E77" s="114">
        <f>Ввід!H107</f>
        <v>0</v>
      </c>
      <c r="F77" s="114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6" t="e">
        <f t="shared" si="5"/>
        <v>#N/A</v>
      </c>
      <c r="H77" s="114" t="str">
        <f>IFERROR(VLOOKUP(B77,'Варианты ручек'!$A$2:$D$7,1,0)," ")</f>
        <v xml:space="preserve"> </v>
      </c>
      <c r="I77" s="114"/>
    </row>
    <row r="78" spans="1:9" ht="13.8" x14ac:dyDescent="0.25">
      <c r="A78" s="341">
        <v>76</v>
      </c>
      <c r="B78" s="114" t="str">
        <f>Ввід!G108</f>
        <v>Без ручки-профілю</v>
      </c>
      <c r="C78" s="114">
        <f t="shared" si="4"/>
        <v>0</v>
      </c>
      <c r="D78" s="114" t="e">
        <f>VLOOKUP(H78,'Варианты ручек'!A:C,3,FALSE())</f>
        <v>#N/A</v>
      </c>
      <c r="E78" s="114">
        <f>Ввід!H108</f>
        <v>0</v>
      </c>
      <c r="F78" s="114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6" t="e">
        <f t="shared" si="5"/>
        <v>#N/A</v>
      </c>
      <c r="H78" s="114" t="str">
        <f>IFERROR(VLOOKUP(B78,'Варианты ручек'!$A$2:$D$7,1,0)," ")</f>
        <v xml:space="preserve"> </v>
      </c>
      <c r="I78" s="114"/>
    </row>
    <row r="79" spans="1:9" ht="13.8" x14ac:dyDescent="0.25">
      <c r="A79" s="341">
        <v>77</v>
      </c>
      <c r="B79" s="114" t="str">
        <f>Ввід!G109</f>
        <v>Без ручки-профілю</v>
      </c>
      <c r="C79" s="114">
        <f t="shared" si="4"/>
        <v>0</v>
      </c>
      <c r="D79" s="114" t="e">
        <f>VLOOKUP(H79,'Варианты ручек'!A:C,3,FALSE())</f>
        <v>#N/A</v>
      </c>
      <c r="E79" s="114">
        <f>Ввід!H109</f>
        <v>0</v>
      </c>
      <c r="F79" s="114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6" t="e">
        <f t="shared" si="5"/>
        <v>#N/A</v>
      </c>
      <c r="H79" s="114" t="str">
        <f>IFERROR(VLOOKUP(B79,'Варианты ручек'!$A$2:$D$7,1,0)," ")</f>
        <v xml:space="preserve"> </v>
      </c>
      <c r="I79" s="114"/>
    </row>
    <row r="80" spans="1:9" ht="13.8" x14ac:dyDescent="0.25">
      <c r="A80" s="341">
        <v>78</v>
      </c>
      <c r="B80" s="114" t="str">
        <f>Ввід!G110</f>
        <v>Без ручки-профілю</v>
      </c>
      <c r="C80" s="114">
        <f t="shared" si="4"/>
        <v>0</v>
      </c>
      <c r="D80" s="114" t="e">
        <f>VLOOKUP(H80,'Варианты ручек'!A:C,3,FALSE())</f>
        <v>#N/A</v>
      </c>
      <c r="E80" s="114">
        <f>Ввід!H110</f>
        <v>0</v>
      </c>
      <c r="F80" s="114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6" t="e">
        <f t="shared" si="5"/>
        <v>#N/A</v>
      </c>
      <c r="H80" s="114" t="str">
        <f>IFERROR(VLOOKUP(B80,'Варианты ручек'!$A$2:$D$7,1,0)," ")</f>
        <v xml:space="preserve"> </v>
      </c>
      <c r="I80" s="114"/>
    </row>
    <row r="81" spans="1:9" ht="13.8" x14ac:dyDescent="0.25">
      <c r="A81" s="341">
        <v>79</v>
      </c>
      <c r="B81" s="114" t="str">
        <f>Ввід!G111</f>
        <v>Без ручки-профілю</v>
      </c>
      <c r="C81" s="114">
        <f t="shared" si="4"/>
        <v>0</v>
      </c>
      <c r="D81" s="114" t="e">
        <f>VLOOKUP(H81,'Варианты ручек'!A:C,3,FALSE())</f>
        <v>#N/A</v>
      </c>
      <c r="E81" s="114">
        <f>Ввід!H111</f>
        <v>0</v>
      </c>
      <c r="F81" s="114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6" t="e">
        <f t="shared" si="5"/>
        <v>#N/A</v>
      </c>
      <c r="H81" s="114" t="str">
        <f>IFERROR(VLOOKUP(B81,'Варианты ручек'!$A$2:$D$7,1,0)," ")</f>
        <v xml:space="preserve"> </v>
      </c>
      <c r="I81" s="114"/>
    </row>
    <row r="82" spans="1:9" ht="13.8" x14ac:dyDescent="0.25">
      <c r="A82" s="341">
        <v>80</v>
      </c>
      <c r="B82" s="114" t="str">
        <f>Ввід!G112</f>
        <v>Без ручки-профілю</v>
      </c>
      <c r="C82" s="114">
        <f t="shared" si="4"/>
        <v>0</v>
      </c>
      <c r="D82" s="114" t="e">
        <f>VLOOKUP(H82,'Варианты ручек'!A:C,3,FALSE())</f>
        <v>#N/A</v>
      </c>
      <c r="E82" s="114">
        <f>Ввід!H112</f>
        <v>0</v>
      </c>
      <c r="F82" s="114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6" t="e">
        <f t="shared" si="5"/>
        <v>#N/A</v>
      </c>
      <c r="H82" s="114" t="str">
        <f>IFERROR(VLOOKUP(B82,'Варианты ручек'!$A$2:$D$7,1,0)," ")</f>
        <v xml:space="preserve"> </v>
      </c>
      <c r="I82" s="114"/>
    </row>
    <row r="83" spans="1:9" ht="13.8" x14ac:dyDescent="0.25">
      <c r="A83" s="341">
        <v>81</v>
      </c>
      <c r="B83" s="114" t="str">
        <f>Ввід!G113</f>
        <v>Без ручки-профілю</v>
      </c>
      <c r="C83" s="114">
        <f t="shared" si="4"/>
        <v>0</v>
      </c>
      <c r="D83" s="114" t="e">
        <f>VLOOKUP(H83,'Варианты ручек'!A:C,3,FALSE())</f>
        <v>#N/A</v>
      </c>
      <c r="E83" s="114">
        <f>Ввід!H113</f>
        <v>0</v>
      </c>
      <c r="F83" s="114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6" t="e">
        <f t="shared" si="5"/>
        <v>#N/A</v>
      </c>
      <c r="H83" s="114" t="str">
        <f>IFERROR(VLOOKUP(B83,'Варианты ручек'!$A$2:$D$7,1,0)," ")</f>
        <v xml:space="preserve"> </v>
      </c>
      <c r="I83" s="114"/>
    </row>
    <row r="84" spans="1:9" ht="13.8" x14ac:dyDescent="0.25">
      <c r="A84" s="341">
        <v>82</v>
      </c>
      <c r="B84" s="114" t="str">
        <f>Ввід!G114</f>
        <v>Без ручки-профілю</v>
      </c>
      <c r="C84" s="114">
        <f t="shared" si="4"/>
        <v>0</v>
      </c>
      <c r="D84" s="114" t="e">
        <f>VLOOKUP(H84,'Варианты ручек'!A:C,3,FALSE())</f>
        <v>#N/A</v>
      </c>
      <c r="E84" s="114">
        <f>Ввід!H114</f>
        <v>0</v>
      </c>
      <c r="F84" s="114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6" t="e">
        <f t="shared" si="5"/>
        <v>#N/A</v>
      </c>
      <c r="H84" s="114" t="str">
        <f>IFERROR(VLOOKUP(B84,'Варианты ручек'!$A$2:$D$7,1,0)," ")</f>
        <v xml:space="preserve"> </v>
      </c>
      <c r="I84" s="114"/>
    </row>
    <row r="85" spans="1:9" ht="13.8" x14ac:dyDescent="0.25">
      <c r="A85" s="341">
        <v>83</v>
      </c>
      <c r="B85" s="114" t="str">
        <f>Ввід!G115</f>
        <v>Без ручки-профілю</v>
      </c>
      <c r="C85" s="114">
        <f t="shared" si="4"/>
        <v>0</v>
      </c>
      <c r="D85" s="114" t="e">
        <f>VLOOKUP(H85,'Варианты ручек'!A:C,3,FALSE())</f>
        <v>#N/A</v>
      </c>
      <c r="E85" s="114">
        <f>Ввід!H115</f>
        <v>0</v>
      </c>
      <c r="F85" s="114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6" t="e">
        <f t="shared" si="5"/>
        <v>#N/A</v>
      </c>
      <c r="H85" s="114" t="str">
        <f>IFERROR(VLOOKUP(B85,'Варианты ручек'!$A$2:$D$7,1,0)," ")</f>
        <v xml:space="preserve"> </v>
      </c>
      <c r="I85" s="114"/>
    </row>
    <row r="86" spans="1:9" ht="13.8" x14ac:dyDescent="0.25">
      <c r="A86" s="341">
        <v>84</v>
      </c>
      <c r="B86" s="114" t="str">
        <f>Ввід!G116</f>
        <v>Без ручки-профілю</v>
      </c>
      <c r="C86" s="114">
        <f t="shared" si="4"/>
        <v>0</v>
      </c>
      <c r="D86" s="114" t="e">
        <f>VLOOKUP(H86,'Варианты ручек'!A:C,3,FALSE())</f>
        <v>#N/A</v>
      </c>
      <c r="E86" s="114">
        <f>Ввід!H116</f>
        <v>0</v>
      </c>
      <c r="F86" s="114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6" t="e">
        <f t="shared" si="5"/>
        <v>#N/A</v>
      </c>
      <c r="H86" s="114" t="str">
        <f>IFERROR(VLOOKUP(B86,'Варианты ручек'!$A$2:$D$7,1,0)," ")</f>
        <v xml:space="preserve"> </v>
      </c>
      <c r="I86" s="114"/>
    </row>
    <row r="87" spans="1:9" ht="13.8" x14ac:dyDescent="0.25">
      <c r="A87" s="341">
        <v>85</v>
      </c>
      <c r="B87" s="114" t="str">
        <f>Ввід!G117</f>
        <v>Без ручки-профілю</v>
      </c>
      <c r="C87" s="114">
        <f t="shared" si="4"/>
        <v>0</v>
      </c>
      <c r="D87" s="114" t="e">
        <f>VLOOKUP(H87,'Варианты ручек'!A:C,3,FALSE())</f>
        <v>#N/A</v>
      </c>
      <c r="E87" s="114">
        <f>Ввід!H117</f>
        <v>0</v>
      </c>
      <c r="F87" s="114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6" t="e">
        <f t="shared" si="5"/>
        <v>#N/A</v>
      </c>
      <c r="H87" s="114" t="str">
        <f>IFERROR(VLOOKUP(B87,'Варианты ручек'!$A$2:$D$7,1,0)," ")</f>
        <v xml:space="preserve"> </v>
      </c>
      <c r="I87" s="114"/>
    </row>
    <row r="88" spans="1:9" ht="13.8" x14ac:dyDescent="0.25">
      <c r="A88" s="341">
        <v>86</v>
      </c>
      <c r="B88" s="114" t="str">
        <f>Ввід!G118</f>
        <v>Без ручки-профілю</v>
      </c>
      <c r="C88" s="114">
        <f t="shared" si="4"/>
        <v>0</v>
      </c>
      <c r="D88" s="114" t="e">
        <f>VLOOKUP(H88,'Варианты ручек'!A:C,3,FALSE())</f>
        <v>#N/A</v>
      </c>
      <c r="E88" s="114">
        <f>Ввід!H118</f>
        <v>0</v>
      </c>
      <c r="F88" s="114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6" t="e">
        <f t="shared" si="5"/>
        <v>#N/A</v>
      </c>
      <c r="H88" s="114" t="str">
        <f>IFERROR(VLOOKUP(B88,'Варианты ручек'!$A$2:$D$7,1,0)," ")</f>
        <v xml:space="preserve"> </v>
      </c>
      <c r="I88" s="114"/>
    </row>
    <row r="89" spans="1:9" ht="13.8" x14ac:dyDescent="0.25">
      <c r="A89" s="341">
        <v>87</v>
      </c>
      <c r="B89" s="114" t="str">
        <f>Ввід!G119</f>
        <v>Без ручки-профілю</v>
      </c>
      <c r="C89" s="114">
        <f t="shared" si="4"/>
        <v>0</v>
      </c>
      <c r="D89" s="114" t="e">
        <f>VLOOKUP(H89,'Варианты ручек'!A:C,3,FALSE())</f>
        <v>#N/A</v>
      </c>
      <c r="E89" s="114">
        <f>Ввід!H119</f>
        <v>0</v>
      </c>
      <c r="F89" s="114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6" t="e">
        <f t="shared" si="5"/>
        <v>#N/A</v>
      </c>
      <c r="H89" s="114" t="str">
        <f>IFERROR(VLOOKUP(B89,'Варианты ручек'!$A$2:$D$7,1,0)," ")</f>
        <v xml:space="preserve"> </v>
      </c>
      <c r="I89" s="114"/>
    </row>
    <row r="90" spans="1:9" ht="13.8" x14ac:dyDescent="0.25">
      <c r="A90" s="341">
        <v>88</v>
      </c>
      <c r="B90" s="114" t="str">
        <f>Ввід!G120</f>
        <v>Без ручки-профілю</v>
      </c>
      <c r="C90" s="114">
        <f t="shared" si="4"/>
        <v>0</v>
      </c>
      <c r="D90" s="114" t="e">
        <f>VLOOKUP(H90,'Варианты ручек'!A:C,3,FALSE())</f>
        <v>#N/A</v>
      </c>
      <c r="E90" s="114">
        <f>Ввід!H120</f>
        <v>0</v>
      </c>
      <c r="F90" s="114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6" t="e">
        <f t="shared" si="5"/>
        <v>#N/A</v>
      </c>
      <c r="H90" s="114" t="str">
        <f>IFERROR(VLOOKUP(B90,'Варианты ручек'!$A$2:$D$7,1,0)," ")</f>
        <v xml:space="preserve"> </v>
      </c>
      <c r="I90" s="114"/>
    </row>
    <row r="91" spans="1:9" ht="13.8" x14ac:dyDescent="0.25">
      <c r="A91" s="341">
        <v>89</v>
      </c>
      <c r="B91" s="114" t="str">
        <f>Ввід!G121</f>
        <v>Без ручки-профілю</v>
      </c>
      <c r="C91" s="114">
        <f t="shared" si="4"/>
        <v>0</v>
      </c>
      <c r="D91" s="114" t="e">
        <f>VLOOKUP(H91,'Варианты ручек'!A:C,3,FALSE())</f>
        <v>#N/A</v>
      </c>
      <c r="E91" s="114">
        <f>Ввід!H121</f>
        <v>0</v>
      </c>
      <c r="F91" s="114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6" t="e">
        <f t="shared" si="5"/>
        <v>#N/A</v>
      </c>
      <c r="H91" s="114" t="str">
        <f>IFERROR(VLOOKUP(B91,'Варианты ручек'!$A$2:$D$7,1,0)," ")</f>
        <v xml:space="preserve"> </v>
      </c>
      <c r="I91" s="114"/>
    </row>
    <row r="92" spans="1:9" ht="13.8" x14ac:dyDescent="0.25">
      <c r="A92" s="341">
        <v>90</v>
      </c>
      <c r="B92" s="114" t="str">
        <f>Ввід!G122</f>
        <v>Без ручки-профілю</v>
      </c>
      <c r="C92" s="114">
        <f t="shared" si="4"/>
        <v>0</v>
      </c>
      <c r="D92" s="114" t="e">
        <f>VLOOKUP(H92,'Варианты ручек'!A:C,3,FALSE())</f>
        <v>#N/A</v>
      </c>
      <c r="E92" s="114">
        <f>Ввід!H122</f>
        <v>0</v>
      </c>
      <c r="F92" s="114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6" t="e">
        <f t="shared" si="5"/>
        <v>#N/A</v>
      </c>
      <c r="H92" s="114" t="str">
        <f>IFERROR(VLOOKUP(B92,'Варианты ручек'!$A$2:$D$7,1,0)," ")</f>
        <v xml:space="preserve"> </v>
      </c>
      <c r="I92" s="114"/>
    </row>
    <row r="93" spans="1:9" ht="13.8" x14ac:dyDescent="0.25">
      <c r="A93" s="341">
        <v>91</v>
      </c>
      <c r="B93" s="114" t="str">
        <f>Ввід!G123</f>
        <v>Без ручки-профілю</v>
      </c>
      <c r="C93" s="114">
        <f t="shared" si="4"/>
        <v>0</v>
      </c>
      <c r="D93" s="114" t="e">
        <f>VLOOKUP(H93,'Варианты ручек'!A:C,3,FALSE())</f>
        <v>#N/A</v>
      </c>
      <c r="E93" s="114">
        <f>Ввід!H123</f>
        <v>0</v>
      </c>
      <c r="F93" s="114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6" t="e">
        <f t="shared" si="5"/>
        <v>#N/A</v>
      </c>
      <c r="H93" s="114" t="str">
        <f>IFERROR(VLOOKUP(B93,'Варианты ручек'!$A$2:$D$7,1,0)," ")</f>
        <v xml:space="preserve"> </v>
      </c>
      <c r="I93" s="114"/>
    </row>
    <row r="94" spans="1:9" ht="13.8" x14ac:dyDescent="0.25">
      <c r="A94" s="341">
        <v>92</v>
      </c>
      <c r="B94" s="114" t="str">
        <f>Ввід!G124</f>
        <v>Без ручки-профілю</v>
      </c>
      <c r="C94" s="114">
        <f t="shared" si="4"/>
        <v>0</v>
      </c>
      <c r="D94" s="114" t="e">
        <f>VLOOKUP(H94,'Варианты ручек'!A:C,3,FALSE())</f>
        <v>#N/A</v>
      </c>
      <c r="E94" s="114">
        <f>Ввід!H124</f>
        <v>0</v>
      </c>
      <c r="F94" s="114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6" t="e">
        <f t="shared" si="5"/>
        <v>#N/A</v>
      </c>
      <c r="H94" s="114" t="str">
        <f>IFERROR(VLOOKUP(B94,'Варианты ручек'!$A$2:$D$7,1,0)," ")</f>
        <v xml:space="preserve"> </v>
      </c>
      <c r="I94" s="114"/>
    </row>
    <row r="95" spans="1:9" ht="13.8" x14ac:dyDescent="0.25">
      <c r="A95" s="341">
        <v>93</v>
      </c>
      <c r="B95" s="114" t="str">
        <f>Ввід!G125</f>
        <v>Без ручки-профілю</v>
      </c>
      <c r="C95" s="114">
        <f t="shared" si="4"/>
        <v>0</v>
      </c>
      <c r="D95" s="114" t="e">
        <f>VLOOKUP(H95,'Варианты ручек'!A:C,3,FALSE())</f>
        <v>#N/A</v>
      </c>
      <c r="E95" s="114">
        <f>Ввід!H125</f>
        <v>0</v>
      </c>
      <c r="F95" s="114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6" t="e">
        <f t="shared" si="5"/>
        <v>#N/A</v>
      </c>
      <c r="H95" s="114" t="str">
        <f>IFERROR(VLOOKUP(B95,'Варианты ручек'!$A$2:$D$7,1,0)," ")</f>
        <v xml:space="preserve"> </v>
      </c>
      <c r="I95" s="114"/>
    </row>
    <row r="96" spans="1:9" ht="13.8" x14ac:dyDescent="0.25">
      <c r="A96" s="341">
        <v>94</v>
      </c>
      <c r="B96" s="114" t="str">
        <f>Ввід!G126</f>
        <v>Без ручки-профілю</v>
      </c>
      <c r="C96" s="114">
        <f t="shared" si="4"/>
        <v>0</v>
      </c>
      <c r="D96" s="114" t="e">
        <f>VLOOKUP(H96,'Варианты ручек'!A:C,3,FALSE())</f>
        <v>#N/A</v>
      </c>
      <c r="E96" s="114">
        <f>Ввід!H126</f>
        <v>0</v>
      </c>
      <c r="F96" s="114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6" t="e">
        <f t="shared" si="5"/>
        <v>#N/A</v>
      </c>
      <c r="H96" s="114" t="str">
        <f>IFERROR(VLOOKUP(B96,'Варианты ручек'!$A$2:$D$7,1,0)," ")</f>
        <v xml:space="preserve"> </v>
      </c>
      <c r="I96" s="114"/>
    </row>
    <row r="97" spans="1:9" ht="13.8" x14ac:dyDescent="0.25">
      <c r="A97" s="341">
        <v>95</v>
      </c>
      <c r="B97" s="114" t="str">
        <f>Ввід!G127</f>
        <v>Без ручки-профілю</v>
      </c>
      <c r="C97" s="114">
        <f t="shared" si="4"/>
        <v>0</v>
      </c>
      <c r="D97" s="114" t="e">
        <f>VLOOKUP(H97,'Варианты ручек'!A:C,3,FALSE())</f>
        <v>#N/A</v>
      </c>
      <c r="E97" s="114">
        <f>Ввід!H127</f>
        <v>0</v>
      </c>
      <c r="F97" s="114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6" t="e">
        <f t="shared" si="5"/>
        <v>#N/A</v>
      </c>
      <c r="H97" s="114" t="str">
        <f>IFERROR(VLOOKUP(B97,'Варианты ручек'!$A$2:$D$7,1,0)," ")</f>
        <v xml:space="preserve"> </v>
      </c>
      <c r="I97" s="114"/>
    </row>
    <row r="98" spans="1:9" ht="13.8" x14ac:dyDescent="0.25">
      <c r="A98" s="341">
        <v>96</v>
      </c>
      <c r="B98" s="114" t="str">
        <f>Ввід!G128</f>
        <v>Без ручки-профілю</v>
      </c>
      <c r="C98" s="114">
        <f t="shared" si="4"/>
        <v>0</v>
      </c>
      <c r="D98" s="114" t="e">
        <f>VLOOKUP(H98,'Варианты ручек'!A:C,3,FALSE())</f>
        <v>#N/A</v>
      </c>
      <c r="E98" s="114">
        <f>Ввід!H128</f>
        <v>0</v>
      </c>
      <c r="F98" s="114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6" t="e">
        <f t="shared" si="5"/>
        <v>#N/A</v>
      </c>
      <c r="H98" s="114" t="str">
        <f>IFERROR(VLOOKUP(B98,'Варианты ручек'!$A$2:$D$7,1,0)," ")</f>
        <v xml:space="preserve"> </v>
      </c>
      <c r="I98" s="114"/>
    </row>
    <row r="99" spans="1:9" ht="13.8" x14ac:dyDescent="0.25">
      <c r="A99" s="341">
        <v>97</v>
      </c>
      <c r="B99" s="114" t="str">
        <f>Ввід!G129</f>
        <v>Без ручки-профілю</v>
      </c>
      <c r="C99" s="114">
        <f t="shared" si="4"/>
        <v>0</v>
      </c>
      <c r="D99" s="114" t="e">
        <f>VLOOKUP(H99,'Варианты ручек'!A:C,3,FALSE())</f>
        <v>#N/A</v>
      </c>
      <c r="E99" s="114">
        <f>Ввід!H129</f>
        <v>0</v>
      </c>
      <c r="F99" s="114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6" t="e">
        <f t="shared" ref="G99:G102" si="6">IF(D99=0,0,F99*D99)</f>
        <v>#N/A</v>
      </c>
      <c r="H99" s="114" t="str">
        <f>IFERROR(VLOOKUP(B99,'Варианты ручек'!$A$2:$D$7,1,0)," ")</f>
        <v xml:space="preserve"> </v>
      </c>
      <c r="I99" s="114"/>
    </row>
    <row r="100" spans="1:9" ht="13.8" x14ac:dyDescent="0.25">
      <c r="A100" s="341">
        <v>98</v>
      </c>
      <c r="B100" s="114" t="str">
        <f>Ввід!G130</f>
        <v>Без ручки-профілю</v>
      </c>
      <c r="C100" s="114">
        <f t="shared" si="4"/>
        <v>0</v>
      </c>
      <c r="D100" s="114" t="e">
        <f>VLOOKUP(H100,'Варианты ручек'!A:C,3,FALSE())</f>
        <v>#N/A</v>
      </c>
      <c r="E100" s="114">
        <f>Ввід!H130</f>
        <v>0</v>
      </c>
      <c r="F100" s="114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6" t="e">
        <f t="shared" si="6"/>
        <v>#N/A</v>
      </c>
      <c r="H100" s="114" t="str">
        <f>IFERROR(VLOOKUP(B100,'Варианты ручек'!$A$2:$D$7,1,0)," ")</f>
        <v xml:space="preserve"> </v>
      </c>
      <c r="I100" s="114"/>
    </row>
    <row r="101" spans="1:9" ht="13.8" x14ac:dyDescent="0.25">
      <c r="A101" s="341">
        <v>99</v>
      </c>
      <c r="B101" s="114" t="str">
        <f>Ввід!G131</f>
        <v>Без ручки-профілю</v>
      </c>
      <c r="C101" s="114">
        <f t="shared" si="4"/>
        <v>0</v>
      </c>
      <c r="D101" s="114" t="e">
        <f>VLOOKUP(H101,'Варианты ручек'!A:C,3,FALSE())</f>
        <v>#N/A</v>
      </c>
      <c r="E101" s="114">
        <f>Ввід!H131</f>
        <v>0</v>
      </c>
      <c r="F101" s="114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6" t="e">
        <f t="shared" si="6"/>
        <v>#N/A</v>
      </c>
      <c r="H101" s="114" t="str">
        <f>IFERROR(VLOOKUP(B101,'Варианты ручек'!$A$2:$D$7,1,0)," ")</f>
        <v xml:space="preserve"> </v>
      </c>
      <c r="I101" s="114"/>
    </row>
    <row r="102" spans="1:9" ht="13.8" x14ac:dyDescent="0.25">
      <c r="A102" s="341">
        <v>100</v>
      </c>
      <c r="B102" s="114" t="str">
        <f>Ввід!G132</f>
        <v>Без ручки-профілю</v>
      </c>
      <c r="C102" s="114">
        <f t="shared" si="4"/>
        <v>0</v>
      </c>
      <c r="D102" s="114" t="e">
        <f>VLOOKUP(H102,'Варианты ручек'!A:C,3,FALSE())</f>
        <v>#N/A</v>
      </c>
      <c r="E102" s="114">
        <f>Ввід!H132</f>
        <v>0</v>
      </c>
      <c r="F102" s="114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6" t="e">
        <f t="shared" si="6"/>
        <v>#N/A</v>
      </c>
      <c r="H102" s="114" t="str">
        <f>IFERROR(VLOOKUP(B102,'Варианты ручек'!$A$2:$D$7,1,0)," ")</f>
        <v xml:space="preserve"> </v>
      </c>
      <c r="I102" s="114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09375" defaultRowHeight="13.2" x14ac:dyDescent="0.25"/>
  <cols>
    <col min="1" max="1" width="23.5546875" style="120" hidden="1" customWidth="1"/>
    <col min="2" max="2" width="15.6640625" style="120" hidden="1" customWidth="1"/>
    <col min="3" max="3" width="13.44140625" style="120" hidden="1" customWidth="1"/>
    <col min="4" max="4" width="15" style="120" hidden="1" customWidth="1"/>
    <col min="5" max="5" width="17.5546875" hidden="1" customWidth="1"/>
    <col min="6" max="6" width="9.44140625" style="120" hidden="1" customWidth="1"/>
    <col min="7" max="7" width="13.109375" style="120" hidden="1" customWidth="1"/>
    <col min="8" max="13" width="0" style="120" hidden="1" customWidth="1"/>
    <col min="14" max="1024" width="9.109375" style="120"/>
  </cols>
  <sheetData>
    <row r="2" spans="1:12" ht="51.75" customHeight="1" x14ac:dyDescent="0.25">
      <c r="A2" s="357" t="s">
        <v>774</v>
      </c>
      <c r="B2" s="115" t="s">
        <v>775</v>
      </c>
      <c r="C2" s="358" t="s">
        <v>770</v>
      </c>
      <c r="D2" s="112" t="s">
        <v>776</v>
      </c>
      <c r="E2" s="117"/>
      <c r="F2" s="115"/>
      <c r="G2" s="115"/>
      <c r="L2" s="120">
        <v>1</v>
      </c>
    </row>
    <row r="3" spans="1:12" x14ac:dyDescent="0.25">
      <c r="A3" s="359" t="s">
        <v>777</v>
      </c>
      <c r="B3" s="348">
        <v>0</v>
      </c>
      <c r="C3" s="360"/>
      <c r="D3" s="360"/>
      <c r="E3" s="117"/>
      <c r="F3" s="115"/>
      <c r="G3" s="115"/>
      <c r="L3" s="120">
        <v>2</v>
      </c>
    </row>
    <row r="4" spans="1:12" x14ac:dyDescent="0.25">
      <c r="A4" s="359" t="s">
        <v>57</v>
      </c>
      <c r="B4" s="348">
        <v>1</v>
      </c>
      <c r="C4" s="361">
        <v>612</v>
      </c>
      <c r="D4" s="115" t="s">
        <v>778</v>
      </c>
      <c r="E4" s="117"/>
      <c r="F4" s="350" t="s">
        <v>760</v>
      </c>
      <c r="G4" s="350" t="s">
        <v>779</v>
      </c>
      <c r="L4" s="120">
        <v>3</v>
      </c>
    </row>
    <row r="5" spans="1:12" ht="13.5" customHeight="1" x14ac:dyDescent="0.25">
      <c r="A5" s="359" t="s">
        <v>58</v>
      </c>
      <c r="B5" s="348">
        <v>2</v>
      </c>
      <c r="C5" s="361">
        <v>577</v>
      </c>
      <c r="D5" s="115" t="s">
        <v>780</v>
      </c>
      <c r="E5" s="117"/>
      <c r="F5" s="362" t="s">
        <v>761</v>
      </c>
      <c r="G5" s="362" t="s">
        <v>781</v>
      </c>
      <c r="L5" s="120">
        <v>4</v>
      </c>
    </row>
    <row r="6" spans="1:12" ht="12.75" customHeight="1" x14ac:dyDescent="0.25">
      <c r="A6" s="359" t="s">
        <v>59</v>
      </c>
      <c r="B6" s="348">
        <v>3</v>
      </c>
      <c r="C6" s="361">
        <v>645</v>
      </c>
      <c r="D6" s="115" t="s">
        <v>782</v>
      </c>
      <c r="E6" s="117"/>
      <c r="F6" s="362" t="s">
        <v>762</v>
      </c>
      <c r="G6" s="362" t="s">
        <v>783</v>
      </c>
      <c r="L6" s="120">
        <v>5</v>
      </c>
    </row>
    <row r="7" spans="1:12" x14ac:dyDescent="0.25">
      <c r="A7" s="359"/>
      <c r="B7" s="348">
        <v>4</v>
      </c>
      <c r="C7" s="115"/>
      <c r="D7" s="115" t="s">
        <v>784</v>
      </c>
      <c r="E7" s="117"/>
      <c r="F7" s="115"/>
      <c r="G7" s="115"/>
      <c r="L7" s="120">
        <v>6</v>
      </c>
    </row>
    <row r="8" spans="1:12" x14ac:dyDescent="0.25">
      <c r="A8" s="359"/>
      <c r="B8" s="348"/>
      <c r="C8" s="115"/>
      <c r="D8" s="115"/>
      <c r="E8" s="117"/>
      <c r="F8" s="115"/>
      <c r="G8" s="115"/>
      <c r="L8" s="120">
        <v>7</v>
      </c>
    </row>
    <row r="9" spans="1:12" x14ac:dyDescent="0.25">
      <c r="B9" s="258"/>
      <c r="L9" s="120">
        <v>8</v>
      </c>
    </row>
    <row r="10" spans="1:12" x14ac:dyDescent="0.25">
      <c r="L10" s="120">
        <v>9</v>
      </c>
    </row>
    <row r="11" spans="1:12" x14ac:dyDescent="0.25">
      <c r="L11" s="120">
        <v>10</v>
      </c>
    </row>
    <row r="12" spans="1:12" x14ac:dyDescent="0.25">
      <c r="L12" s="120">
        <v>11</v>
      </c>
    </row>
    <row r="13" spans="1:12" x14ac:dyDescent="0.25">
      <c r="B13" s="348">
        <v>1</v>
      </c>
      <c r="C13" s="115" t="s">
        <v>778</v>
      </c>
      <c r="D13" s="120" t="s">
        <v>785</v>
      </c>
      <c r="L13" s="120">
        <v>12</v>
      </c>
    </row>
    <row r="14" spans="1:12" x14ac:dyDescent="0.25">
      <c r="B14" s="348">
        <v>2</v>
      </c>
      <c r="C14" s="115" t="s">
        <v>780</v>
      </c>
      <c r="D14" s="120" t="s">
        <v>786</v>
      </c>
      <c r="L14" s="120">
        <v>13</v>
      </c>
    </row>
    <row r="15" spans="1:12" x14ac:dyDescent="0.25">
      <c r="B15" s="348">
        <v>3</v>
      </c>
      <c r="C15" s="115" t="s">
        <v>782</v>
      </c>
      <c r="D15" s="120" t="s">
        <v>787</v>
      </c>
      <c r="L15" s="120">
        <v>14</v>
      </c>
    </row>
    <row r="16" spans="1:12" x14ac:dyDescent="0.25">
      <c r="B16" s="348">
        <v>4</v>
      </c>
      <c r="C16" s="115" t="s">
        <v>784</v>
      </c>
      <c r="D16" s="120" t="s">
        <v>788</v>
      </c>
      <c r="L16" s="120">
        <v>15</v>
      </c>
    </row>
    <row r="17" spans="12:12" x14ac:dyDescent="0.25">
      <c r="L17" s="120">
        <v>16</v>
      </c>
    </row>
    <row r="45" spans="1:5" x14ac:dyDescent="0.25">
      <c r="A45" s="340"/>
      <c r="B45" s="340"/>
      <c r="C45" s="340"/>
      <c r="D45" s="340"/>
    </row>
    <row r="46" spans="1:5" ht="11.25" customHeight="1" x14ac:dyDescent="0.25">
      <c r="D46" s="363"/>
      <c r="E46" s="340"/>
    </row>
    <row r="47" spans="1:5" ht="12" customHeight="1" x14ac:dyDescent="0.25">
      <c r="D47" s="363"/>
      <c r="E47" s="340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546875" defaultRowHeight="13.2" x14ac:dyDescent="0.25"/>
  <cols>
    <col min="1" max="64" width="8.6640625" customWidth="1"/>
  </cols>
  <sheetData>
    <row r="2" spans="1:14" ht="34.799999999999997" x14ac:dyDescent="0.55000000000000004">
      <c r="B2" s="364" t="s">
        <v>789</v>
      </c>
      <c r="N2" s="120" t="s">
        <v>790</v>
      </c>
    </row>
    <row r="3" spans="1:14" ht="17.399999999999999" x14ac:dyDescent="0.3">
      <c r="C3" s="365" t="s">
        <v>791</v>
      </c>
    </row>
    <row r="4" spans="1:14" ht="6.75" customHeight="1" x14ac:dyDescent="0.3">
      <c r="C4" s="365"/>
    </row>
    <row r="5" spans="1:14" ht="17.399999999999999" x14ac:dyDescent="0.3">
      <c r="A5" s="365" t="s">
        <v>792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</row>
    <row r="6" spans="1:14" ht="17.399999999999999" x14ac:dyDescent="0.3">
      <c r="A6" s="365" t="s">
        <v>793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</row>
    <row r="7" spans="1:14" ht="5.25" customHeight="1" x14ac:dyDescent="0.3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</row>
    <row r="8" spans="1:14" ht="17.399999999999999" x14ac:dyDescent="0.3">
      <c r="A8" s="366" t="s">
        <v>794</v>
      </c>
      <c r="B8" s="367"/>
      <c r="C8" s="367"/>
      <c r="D8" s="367"/>
      <c r="E8" s="367"/>
      <c r="F8" s="366" t="s">
        <v>795</v>
      </c>
      <c r="G8" s="367"/>
      <c r="H8" s="367"/>
      <c r="I8" s="367"/>
      <c r="J8" s="367"/>
      <c r="K8" s="365"/>
    </row>
    <row r="9" spans="1:14" ht="17.399999999999999" x14ac:dyDescent="0.3">
      <c r="A9" s="366" t="s">
        <v>796</v>
      </c>
      <c r="B9" s="367"/>
      <c r="C9" s="367"/>
      <c r="D9" s="367"/>
      <c r="E9" s="367"/>
      <c r="F9" s="366" t="s">
        <v>797</v>
      </c>
      <c r="G9" s="367"/>
      <c r="H9" s="367"/>
      <c r="I9" s="367"/>
      <c r="J9" s="367"/>
      <c r="K9" s="365"/>
    </row>
    <row r="10" spans="1:14" ht="17.399999999999999" x14ac:dyDescent="0.3">
      <c r="A10" s="365"/>
      <c r="B10" s="365"/>
      <c r="C10" s="365"/>
      <c r="D10" s="365"/>
      <c r="E10" s="365"/>
      <c r="F10" s="365"/>
      <c r="G10" s="365"/>
      <c r="H10" s="365"/>
      <c r="I10" s="365"/>
      <c r="J10" s="365"/>
      <c r="K10" s="365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53"/>
  <sheetViews>
    <sheetView topLeftCell="A36" zoomScaleNormal="100" workbookViewId="0">
      <selection activeCell="G141" sqref="G141"/>
    </sheetView>
  </sheetViews>
  <sheetFormatPr defaultColWidth="8.6640625" defaultRowHeight="13.2" x14ac:dyDescent="0.25"/>
  <cols>
    <col min="1" max="1" width="58.33203125" customWidth="1"/>
    <col min="2" max="3" width="9.109375" customWidth="1"/>
    <col min="4" max="4" width="13.6640625" customWidth="1"/>
    <col min="5" max="5" width="6.6640625" customWidth="1"/>
    <col min="6" max="6" width="116.44140625" customWidth="1"/>
    <col min="7" max="7" width="32.88671875" customWidth="1"/>
    <col min="8" max="33" width="9.109375" customWidth="1"/>
  </cols>
  <sheetData>
    <row r="1" spans="1:8" ht="12.75" customHeight="1" x14ac:dyDescent="0.25">
      <c r="A1" s="340"/>
      <c r="B1" s="340"/>
      <c r="C1" s="340"/>
      <c r="D1" s="340"/>
      <c r="E1" s="340"/>
      <c r="F1" s="340"/>
      <c r="G1" s="340"/>
    </row>
    <row r="2" spans="1:8" ht="12.75" customHeight="1" x14ac:dyDescent="0.25">
      <c r="A2" s="371" t="s">
        <v>66</v>
      </c>
      <c r="B2" s="371" t="s">
        <v>798</v>
      </c>
      <c r="C2" s="371">
        <v>73193754</v>
      </c>
      <c r="D2" s="371" t="str">
        <f>VLOOKUP(A2,соответствие!G:BH,21,FALSE())</f>
        <v>GL-000U</v>
      </c>
      <c r="E2" s="371"/>
      <c r="F2" s="371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1" t="s">
        <v>67</v>
      </c>
      <c r="H2" s="340"/>
    </row>
    <row r="3" spans="1:8" ht="12.75" customHeight="1" x14ac:dyDescent="0.25">
      <c r="A3" s="371" t="s">
        <v>64</v>
      </c>
      <c r="B3" s="371" t="s">
        <v>799</v>
      </c>
      <c r="C3" s="371">
        <v>73193778</v>
      </c>
      <c r="D3" s="371" t="str">
        <f>VLOOKUP(A3,соответствие!G:BH,21,FALSE())</f>
        <v>GL-001U</v>
      </c>
      <c r="E3" s="371"/>
      <c r="F3" s="371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1" t="s">
        <v>65</v>
      </c>
      <c r="H3" s="340"/>
    </row>
    <row r="4" spans="1:8" ht="12.75" customHeight="1" x14ac:dyDescent="0.25">
      <c r="A4" s="371" t="s">
        <v>68</v>
      </c>
      <c r="B4" s="371" t="s">
        <v>800</v>
      </c>
      <c r="C4" s="371">
        <v>73193761</v>
      </c>
      <c r="D4" s="371" t="str">
        <f>VLOOKUP(A4,соответствие!G:BH,21,FALSE())</f>
        <v>GL-002U</v>
      </c>
      <c r="E4" s="371"/>
      <c r="F4" s="371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1" t="s">
        <v>69</v>
      </c>
      <c r="H4" s="340"/>
    </row>
    <row r="5" spans="1:8" ht="12.75" customHeight="1" x14ac:dyDescent="0.25">
      <c r="A5" s="371" t="s">
        <v>70</v>
      </c>
      <c r="B5" s="371" t="s">
        <v>801</v>
      </c>
      <c r="C5" s="371">
        <v>73852552</v>
      </c>
      <c r="D5" s="371" t="str">
        <f>VLOOKUP(A5,соответствие!G:BH,21,FALSE())</f>
        <v>GL-003U</v>
      </c>
      <c r="E5" s="371"/>
      <c r="F5" s="371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1" t="s">
        <v>71</v>
      </c>
      <c r="H5" s="340"/>
    </row>
    <row r="6" spans="1:8" ht="12.75" customHeight="1" x14ac:dyDescent="0.25">
      <c r="A6" s="371" t="s">
        <v>79</v>
      </c>
      <c r="B6" s="371" t="s">
        <v>802</v>
      </c>
      <c r="C6" s="371">
        <v>73193167</v>
      </c>
      <c r="D6" s="371" t="str">
        <f>VLOOKUP(A6,соответствие!G:BH,21,FALSE())</f>
        <v>GL-101U</v>
      </c>
      <c r="E6" s="371"/>
      <c r="F6" s="371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1" t="s">
        <v>80</v>
      </c>
      <c r="H6" s="340"/>
    </row>
    <row r="7" spans="1:8" ht="12.75" customHeight="1" x14ac:dyDescent="0.25">
      <c r="A7" s="371" t="s">
        <v>77</v>
      </c>
      <c r="B7" s="371" t="s">
        <v>803</v>
      </c>
      <c r="C7" s="371">
        <v>73193839</v>
      </c>
      <c r="D7" s="371" t="str">
        <f>VLOOKUP(A7,соответствие!G:BH,21,FALSE())</f>
        <v>GL-102U</v>
      </c>
      <c r="E7" s="371"/>
      <c r="F7" s="371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1" t="s">
        <v>78</v>
      </c>
      <c r="H7" s="340"/>
    </row>
    <row r="8" spans="1:8" ht="12.75" customHeight="1" x14ac:dyDescent="0.25">
      <c r="A8" s="425" t="s">
        <v>952</v>
      </c>
      <c r="B8" s="425" t="s">
        <v>994</v>
      </c>
      <c r="C8" s="425" t="s">
        <v>995</v>
      </c>
      <c r="D8" s="371" t="str">
        <f>VLOOKUP(A8,соответствие!G:BH,21,FALSE())</f>
        <v>GL-201U</v>
      </c>
      <c r="E8" s="371"/>
      <c r="F8" s="371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1" t="s">
        <v>953</v>
      </c>
      <c r="H8" s="340"/>
    </row>
    <row r="9" spans="1:8" ht="12.75" customHeight="1" x14ac:dyDescent="0.25">
      <c r="A9" s="425" t="s">
        <v>954</v>
      </c>
      <c r="B9" s="425" t="s">
        <v>996</v>
      </c>
      <c r="C9" s="425" t="s">
        <v>997</v>
      </c>
      <c r="D9" s="371" t="str">
        <f>VLOOKUP(A9,соответствие!G:BH,21,FALSE())</f>
        <v>GL-202U</v>
      </c>
      <c r="E9" s="371"/>
      <c r="F9" s="371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1" t="s">
        <v>955</v>
      </c>
      <c r="H9" s="340"/>
    </row>
    <row r="10" spans="1:8" ht="12.75" customHeight="1" x14ac:dyDescent="0.25">
      <c r="A10" s="425" t="s">
        <v>956</v>
      </c>
      <c r="B10" s="425" t="s">
        <v>998</v>
      </c>
      <c r="C10" s="425" t="s">
        <v>999</v>
      </c>
      <c r="D10" s="371" t="str">
        <f>VLOOKUP(A10,соответствие!G:BH,21,FALSE())</f>
        <v>GL-301U</v>
      </c>
      <c r="E10" s="371"/>
      <c r="F10" s="371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1" t="s">
        <v>957</v>
      </c>
      <c r="H10" s="340"/>
    </row>
    <row r="11" spans="1:8" ht="12.75" customHeight="1" x14ac:dyDescent="0.25">
      <c r="A11" s="371" t="s">
        <v>75</v>
      </c>
      <c r="B11" s="371" t="s">
        <v>804</v>
      </c>
      <c r="C11" s="371">
        <v>73590676</v>
      </c>
      <c r="D11" s="371" t="str">
        <f>VLOOKUP(A11,соответствие!G:BH,21,FALSE())</f>
        <v>GL-302U</v>
      </c>
      <c r="E11" s="371"/>
      <c r="F11" s="371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1" t="s">
        <v>76</v>
      </c>
      <c r="H11" s="340"/>
    </row>
    <row r="12" spans="1:8" ht="12.75" customHeight="1" x14ac:dyDescent="0.25">
      <c r="A12" s="371" t="s">
        <v>1388</v>
      </c>
      <c r="B12" s="371" t="s">
        <v>1397</v>
      </c>
      <c r="C12" s="371">
        <v>74355977</v>
      </c>
      <c r="D12" s="371" t="str">
        <f>VLOOKUP(A12,соответствие!G:BH,21,FALSE())</f>
        <v>GL-403U</v>
      </c>
      <c r="E12" s="371"/>
      <c r="F12" s="371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71" t="s">
        <v>1389</v>
      </c>
      <c r="H12" s="340"/>
    </row>
    <row r="13" spans="1:8" ht="12.75" customHeight="1" x14ac:dyDescent="0.25">
      <c r="A13" s="425" t="s">
        <v>960</v>
      </c>
      <c r="B13" s="425" t="s">
        <v>1002</v>
      </c>
      <c r="C13" s="425" t="s">
        <v>1003</v>
      </c>
      <c r="D13" s="371" t="str">
        <f>VLOOKUP(A13,соответствие!G:BH,21,FALSE())</f>
        <v>GL-801U</v>
      </c>
      <c r="E13" s="371"/>
      <c r="F13" s="371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1" t="s">
        <v>961</v>
      </c>
      <c r="H13" s="340"/>
    </row>
    <row r="14" spans="1:8" ht="12.75" customHeight="1" x14ac:dyDescent="0.25">
      <c r="A14" s="425" t="s">
        <v>962</v>
      </c>
      <c r="B14" s="425" t="s">
        <v>1004</v>
      </c>
      <c r="C14" s="425" t="s">
        <v>1005</v>
      </c>
      <c r="D14" s="371" t="str">
        <f>VLOOKUP(A14,соответствие!G:BH,21,FALSE())</f>
        <v>GL-802U</v>
      </c>
      <c r="E14" s="371"/>
      <c r="F14" s="371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1" t="s">
        <v>963</v>
      </c>
      <c r="H14" s="340"/>
    </row>
    <row r="15" spans="1:8" ht="12.75" customHeight="1" x14ac:dyDescent="0.25">
      <c r="A15" s="425" t="s">
        <v>964</v>
      </c>
      <c r="B15" s="425" t="s">
        <v>1006</v>
      </c>
      <c r="C15" s="425" t="s">
        <v>1007</v>
      </c>
      <c r="D15" s="371" t="str">
        <f>VLOOKUP(A15,соответствие!G:BH,21,FALSE())</f>
        <v>GL-803U</v>
      </c>
      <c r="E15" s="371"/>
      <c r="F15" s="371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1" t="s">
        <v>965</v>
      </c>
      <c r="H15" s="340"/>
    </row>
    <row r="16" spans="1:8" ht="12.75" customHeight="1" x14ac:dyDescent="0.25">
      <c r="A16" s="425" t="s">
        <v>966</v>
      </c>
      <c r="B16" s="425" t="s">
        <v>1008</v>
      </c>
      <c r="C16" s="425" t="s">
        <v>1009</v>
      </c>
      <c r="D16" s="371" t="str">
        <f>VLOOKUP(A16,соответствие!G:BH,21,FALSE())</f>
        <v>GL-804U</v>
      </c>
      <c r="E16" s="371"/>
      <c r="F16" s="371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1" t="s">
        <v>967</v>
      </c>
      <c r="H16" s="340"/>
    </row>
    <row r="17" spans="1:8" ht="12.75" customHeight="1" x14ac:dyDescent="0.25">
      <c r="A17" s="371" t="s">
        <v>73</v>
      </c>
      <c r="B17" s="371" t="s">
        <v>805</v>
      </c>
      <c r="C17" s="371">
        <v>73193822</v>
      </c>
      <c r="D17" s="371" t="str">
        <f>VLOOKUP(A17,соответствие!G:BH,21,FALSE())</f>
        <v>GL-900U</v>
      </c>
      <c r="E17" s="371"/>
      <c r="F17" s="371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1" t="s">
        <v>74</v>
      </c>
      <c r="H17" s="340"/>
    </row>
    <row r="18" spans="1:8" ht="12.75" customHeight="1" x14ac:dyDescent="0.25">
      <c r="A18" s="425" t="s">
        <v>958</v>
      </c>
      <c r="B18" s="425" t="s">
        <v>1000</v>
      </c>
      <c r="C18" s="425" t="s">
        <v>1001</v>
      </c>
      <c r="D18" s="371" t="str">
        <f>VLOOKUP(A18,соответствие!G:BH,21,FALSE())</f>
        <v>GL-501U</v>
      </c>
      <c r="E18" s="371"/>
      <c r="F18" s="371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1" t="s">
        <v>959</v>
      </c>
      <c r="H18" s="340"/>
    </row>
    <row r="19" spans="1:8" ht="12.75" customHeight="1" x14ac:dyDescent="0.25">
      <c r="A19" s="371" t="s">
        <v>83</v>
      </c>
      <c r="B19" s="371" t="s">
        <v>806</v>
      </c>
      <c r="C19" s="371">
        <v>73193174</v>
      </c>
      <c r="D19" s="371" t="str">
        <f>VLOOKUP(A19,соответствие!G:BH,21,FALSE())</f>
        <v>ME-001U</v>
      </c>
      <c r="E19" s="371"/>
      <c r="F19" s="371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1" t="s">
        <v>84</v>
      </c>
      <c r="H19" s="340"/>
    </row>
    <row r="20" spans="1:8" ht="12.75" customHeight="1" x14ac:dyDescent="0.25">
      <c r="A20" s="371" t="s">
        <v>1058</v>
      </c>
      <c r="B20" s="371" t="s">
        <v>1073</v>
      </c>
      <c r="C20" s="371">
        <v>74298199</v>
      </c>
      <c r="D20" s="371" t="str">
        <f>VLOOKUP(A20,соответствие!G:BH,21,FALSE())</f>
        <v>ME-203U</v>
      </c>
      <c r="E20" s="371"/>
      <c r="F20" s="371" t="s">
        <v>1059</v>
      </c>
      <c r="G20" s="371" t="s">
        <v>1059</v>
      </c>
      <c r="H20" s="340"/>
    </row>
    <row r="21" spans="1:8" ht="12.75" customHeight="1" x14ac:dyDescent="0.25">
      <c r="A21" s="425" t="s">
        <v>968</v>
      </c>
      <c r="B21" s="425" t="s">
        <v>1010</v>
      </c>
      <c r="C21" s="425" t="s">
        <v>1011</v>
      </c>
      <c r="D21" s="371" t="str">
        <f>VLOOKUP(A21,соответствие!G:BH,21,FALSE())</f>
        <v>ME-401U</v>
      </c>
      <c r="E21" s="362"/>
      <c r="F21" s="371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2" t="s">
        <v>969</v>
      </c>
      <c r="H21" s="340"/>
    </row>
    <row r="22" spans="1:8" ht="12.75" customHeight="1" x14ac:dyDescent="0.25">
      <c r="A22" s="425" t="s">
        <v>970</v>
      </c>
      <c r="B22" s="425" t="s">
        <v>1012</v>
      </c>
      <c r="C22" s="425" t="s">
        <v>1013</v>
      </c>
      <c r="D22" s="371" t="str">
        <f>VLOOKUP(A22,соответствие!G:BH,21,FALSE())</f>
        <v>ME-805U</v>
      </c>
      <c r="E22" s="362"/>
      <c r="F22" s="371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2" t="s">
        <v>971</v>
      </c>
      <c r="H22" s="340"/>
    </row>
    <row r="23" spans="1:8" ht="12.75" customHeight="1" x14ac:dyDescent="0.25">
      <c r="A23" s="425" t="s">
        <v>972</v>
      </c>
      <c r="B23" s="425" t="s">
        <v>1014</v>
      </c>
      <c r="C23" s="425" t="s">
        <v>1015</v>
      </c>
      <c r="D23" s="371" t="str">
        <f>VLOOKUP(A23,соответствие!G:BH,21,FALSE())</f>
        <v>ME-806U</v>
      </c>
      <c r="E23" s="362"/>
      <c r="F23" s="371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2" t="s">
        <v>973</v>
      </c>
      <c r="H23" s="340"/>
    </row>
    <row r="24" spans="1:8" ht="12.75" customHeight="1" x14ac:dyDescent="0.25">
      <c r="A24" s="362" t="s">
        <v>85</v>
      </c>
      <c r="B24" s="362" t="s">
        <v>807</v>
      </c>
      <c r="C24" s="362">
        <v>73193860</v>
      </c>
      <c r="D24" s="371" t="str">
        <f>VLOOKUP(A24,соответствие!G:BH,21,FALSE())</f>
        <v>ME-900U</v>
      </c>
      <c r="E24" s="362"/>
      <c r="F24" s="371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2" t="s">
        <v>86</v>
      </c>
      <c r="H24" s="340"/>
    </row>
    <row r="25" spans="1:8" ht="12.75" customHeight="1" x14ac:dyDescent="0.25">
      <c r="A25" s="362" t="s">
        <v>1060</v>
      </c>
      <c r="B25" s="362" t="s">
        <v>1074</v>
      </c>
      <c r="C25" s="362">
        <v>74298212</v>
      </c>
      <c r="D25" s="371" t="str">
        <f>VLOOKUP(A25,соответствие!G:BH,21,FALSE())</f>
        <v>MM-203U</v>
      </c>
      <c r="E25" s="362"/>
      <c r="F25" s="371" t="s">
        <v>1061</v>
      </c>
      <c r="G25" s="362" t="s">
        <v>1061</v>
      </c>
      <c r="H25" s="340"/>
    </row>
    <row r="26" spans="1:8" s="369" customFormat="1" ht="12.75" customHeight="1" x14ac:dyDescent="0.25">
      <c r="A26" s="362" t="s">
        <v>1062</v>
      </c>
      <c r="B26" s="362" t="s">
        <v>1075</v>
      </c>
      <c r="C26" s="362">
        <v>74298236</v>
      </c>
      <c r="D26" s="371" t="str">
        <f>VLOOKUP(A26,соответствие!G:BH,21,FALSE())</f>
        <v>MM-204U</v>
      </c>
      <c r="E26" s="362"/>
      <c r="F26" s="371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2" t="s">
        <v>82</v>
      </c>
      <c r="H26" s="368"/>
    </row>
    <row r="27" spans="1:8" ht="12.75" customHeight="1" x14ac:dyDescent="0.25">
      <c r="A27" s="425" t="s">
        <v>974</v>
      </c>
      <c r="B27" s="425" t="s">
        <v>1016</v>
      </c>
      <c r="C27" s="425" t="s">
        <v>1017</v>
      </c>
      <c r="D27" s="371" t="str">
        <f>VLOOKUP(A27,соответствие!G:BH,21,FALSE())</f>
        <v>MM-806U</v>
      </c>
      <c r="E27" s="362"/>
      <c r="F27" s="371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2" t="s">
        <v>975</v>
      </c>
      <c r="H27" s="340"/>
    </row>
    <row r="28" spans="1:8" ht="12.75" customHeight="1" x14ac:dyDescent="0.25">
      <c r="A28" s="371" t="s">
        <v>88</v>
      </c>
      <c r="B28" s="371" t="s">
        <v>808</v>
      </c>
      <c r="C28" s="371">
        <v>73193891</v>
      </c>
      <c r="D28" s="371" t="str">
        <f>VLOOKUP(A28,соответствие!G:BH,21,FALSE())</f>
        <v>MT-AF-000U</v>
      </c>
      <c r="E28" s="371"/>
      <c r="F28" s="371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1" t="s">
        <v>89</v>
      </c>
      <c r="H28" s="340"/>
    </row>
    <row r="29" spans="1:8" ht="12.75" customHeight="1" x14ac:dyDescent="0.25">
      <c r="A29" s="371" t="s">
        <v>90</v>
      </c>
      <c r="B29" s="371" t="s">
        <v>809</v>
      </c>
      <c r="C29" s="371">
        <v>73193907</v>
      </c>
      <c r="D29" s="371" t="str">
        <f>VLOOKUP(A29,соответствие!G:BH,21,FALSE())</f>
        <v>MT-AF-001U</v>
      </c>
      <c r="E29" s="371"/>
      <c r="F29" s="371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1" t="s">
        <v>91</v>
      </c>
      <c r="H29" s="340"/>
    </row>
    <row r="30" spans="1:8" ht="12.75" customHeight="1" x14ac:dyDescent="0.25">
      <c r="A30" s="371" t="s">
        <v>92</v>
      </c>
      <c r="B30" s="371" t="s">
        <v>810</v>
      </c>
      <c r="C30" s="371">
        <v>73852545</v>
      </c>
      <c r="D30" s="371" t="str">
        <f>VLOOKUP(A30,соответствие!G:BH,21,FALSE())</f>
        <v>MT-AF-003U</v>
      </c>
      <c r="E30" s="371"/>
      <c r="F30" s="371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1" t="s">
        <v>93</v>
      </c>
      <c r="H30" s="340"/>
    </row>
    <row r="31" spans="1:8" ht="12.75" customHeight="1" x14ac:dyDescent="0.25">
      <c r="A31" s="425" t="s">
        <v>976</v>
      </c>
      <c r="B31" s="425" t="s">
        <v>1018</v>
      </c>
      <c r="C31" s="425" t="s">
        <v>1019</v>
      </c>
      <c r="D31" s="371" t="str">
        <f>VLOOKUP(A31,соответствие!G:BH,21,FALSE())</f>
        <v>MT-AF-201U</v>
      </c>
      <c r="E31" s="371"/>
      <c r="F31" s="371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1" t="s">
        <v>977</v>
      </c>
      <c r="H31" s="340"/>
    </row>
    <row r="32" spans="1:8" ht="12.75" customHeight="1" x14ac:dyDescent="0.25">
      <c r="A32" s="425" t="s">
        <v>978</v>
      </c>
      <c r="B32" s="425" t="s">
        <v>1020</v>
      </c>
      <c r="C32" s="425" t="s">
        <v>1021</v>
      </c>
      <c r="D32" s="371" t="str">
        <f>VLOOKUP(A32,соответствие!G:BH,21,FALSE())</f>
        <v>MT-AF-202U</v>
      </c>
      <c r="E32" s="371"/>
      <c r="F32" s="371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1" t="s">
        <v>979</v>
      </c>
      <c r="H32" s="340"/>
    </row>
    <row r="33" spans="1:8" s="386" customFormat="1" ht="12.75" customHeight="1" x14ac:dyDescent="0.25">
      <c r="A33" s="384" t="s">
        <v>1064</v>
      </c>
      <c r="B33" s="384" t="s">
        <v>1076</v>
      </c>
      <c r="C33" s="384">
        <v>74298250</v>
      </c>
      <c r="D33" s="371" t="str">
        <f>VLOOKUP(A33,соответствие!G:BH,21,FALSE())</f>
        <v>MT-AF-205U</v>
      </c>
      <c r="E33" s="384"/>
      <c r="F33" s="371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84" t="s">
        <v>909</v>
      </c>
      <c r="H33" s="385"/>
    </row>
    <row r="34" spans="1:8" ht="12.75" customHeight="1" x14ac:dyDescent="0.25">
      <c r="A34" s="425" t="s">
        <v>980</v>
      </c>
      <c r="B34" s="425" t="s">
        <v>1022</v>
      </c>
      <c r="C34" s="425" t="s">
        <v>1023</v>
      </c>
      <c r="D34" s="371" t="str">
        <f>VLOOKUP(A34,соответствие!G:BH,21,FALSE())</f>
        <v>MT-AF-301U</v>
      </c>
      <c r="E34" s="371"/>
      <c r="F34" s="371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1" t="s">
        <v>981</v>
      </c>
      <c r="H34" s="340"/>
    </row>
    <row r="35" spans="1:8" s="386" customFormat="1" ht="12.75" customHeight="1" x14ac:dyDescent="0.25">
      <c r="A35" s="384" t="s">
        <v>1066</v>
      </c>
      <c r="B35" s="384" t="s">
        <v>1077</v>
      </c>
      <c r="C35" s="384">
        <v>74298274</v>
      </c>
      <c r="D35" s="371" t="str">
        <f>VLOOKUP(A35,соответствие!G:BH,21,FALSE())</f>
        <v>MT-AF-303U</v>
      </c>
      <c r="E35" s="384"/>
      <c r="F35" s="371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84" t="s">
        <v>908</v>
      </c>
      <c r="H35" s="385"/>
    </row>
    <row r="36" spans="1:8" s="613" customFormat="1" ht="12.75" customHeight="1" x14ac:dyDescent="0.25">
      <c r="A36" s="611" t="s">
        <v>1400</v>
      </c>
      <c r="B36" s="611" t="s">
        <v>1407</v>
      </c>
      <c r="C36" s="611">
        <v>74355397</v>
      </c>
      <c r="D36" s="611" t="str">
        <f>VLOOKUP(A36,соответствие!G:BH,21,FALSE())</f>
        <v>MT-AF-307U</v>
      </c>
      <c r="E36" s="611"/>
      <c r="F36" s="611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11" t="s">
        <v>1401</v>
      </c>
      <c r="H36" s="612"/>
    </row>
    <row r="37" spans="1:8" ht="12.75" customHeight="1" x14ac:dyDescent="0.25">
      <c r="A37" s="371" t="s">
        <v>1390</v>
      </c>
      <c r="B37" s="371" t="s">
        <v>1398</v>
      </c>
      <c r="C37" s="371">
        <v>74351610</v>
      </c>
      <c r="D37" s="371" t="str">
        <f>VLOOKUP(A37,соответствие!G:BH,21,FALSE())</f>
        <v>MT-AF-403U</v>
      </c>
      <c r="E37" s="371"/>
      <c r="F37" s="371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71" t="s">
        <v>1391</v>
      </c>
      <c r="H37" s="340"/>
    </row>
    <row r="38" spans="1:8" ht="12.75" customHeight="1" x14ac:dyDescent="0.25">
      <c r="A38" s="371" t="s">
        <v>1392</v>
      </c>
      <c r="B38" s="371" t="s">
        <v>1399</v>
      </c>
      <c r="C38" s="371">
        <v>74354888</v>
      </c>
      <c r="D38" s="371" t="str">
        <f>VLOOKUP(A38,соответствие!G:BH,21,FALSE())</f>
        <v>MT-AF-500U</v>
      </c>
      <c r="E38" s="371"/>
      <c r="F38" s="371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71" t="s">
        <v>1393</v>
      </c>
      <c r="H38" s="340"/>
    </row>
    <row r="39" spans="1:8" ht="12.75" customHeight="1" x14ac:dyDescent="0.25">
      <c r="A39" s="425" t="s">
        <v>982</v>
      </c>
      <c r="B39" s="425" t="s">
        <v>1024</v>
      </c>
      <c r="C39" s="425" t="s">
        <v>1025</v>
      </c>
      <c r="D39" s="371" t="str">
        <f>VLOOKUP(A39,соответствие!G:BH,21,FALSE())</f>
        <v>MT-AF-501U</v>
      </c>
      <c r="E39" s="371"/>
      <c r="F39" s="371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71" t="s">
        <v>983</v>
      </c>
      <c r="H39" s="340"/>
    </row>
    <row r="40" spans="1:8" ht="12.75" customHeight="1" x14ac:dyDescent="0.25">
      <c r="A40" s="425" t="s">
        <v>984</v>
      </c>
      <c r="B40" s="425" t="s">
        <v>1026</v>
      </c>
      <c r="C40" s="425" t="s">
        <v>1027</v>
      </c>
      <c r="D40" s="371" t="str">
        <f>VLOOKUP(A40,соответствие!G:BH,21,FALSE())</f>
        <v>MT-AF-502U</v>
      </c>
      <c r="E40" s="371"/>
      <c r="F40" s="371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71" t="s">
        <v>985</v>
      </c>
      <c r="H40" s="340"/>
    </row>
    <row r="41" spans="1:8" ht="12.75" customHeight="1" x14ac:dyDescent="0.25">
      <c r="A41" s="425" t="s">
        <v>986</v>
      </c>
      <c r="B41" s="425" t="s">
        <v>1028</v>
      </c>
      <c r="C41" s="425" t="s">
        <v>1029</v>
      </c>
      <c r="D41" s="371" t="str">
        <f>VLOOKUP(A41,соответствие!G:BH,21,FALSE())</f>
        <v>MT-AF-801U</v>
      </c>
      <c r="E41" s="371"/>
      <c r="F41" s="371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71" t="s">
        <v>987</v>
      </c>
      <c r="H41" s="340"/>
    </row>
    <row r="42" spans="1:8" ht="12.75" customHeight="1" x14ac:dyDescent="0.25">
      <c r="A42" s="425" t="s">
        <v>988</v>
      </c>
      <c r="B42" s="425" t="s">
        <v>1030</v>
      </c>
      <c r="C42" s="425" t="s">
        <v>1031</v>
      </c>
      <c r="D42" s="371" t="str">
        <f>VLOOKUP(A42,соответствие!G:BH,21,FALSE())</f>
        <v>MT-AF-802U</v>
      </c>
      <c r="E42" s="371"/>
      <c r="F42" s="371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71" t="s">
        <v>989</v>
      </c>
      <c r="H42" s="340"/>
    </row>
    <row r="43" spans="1:8" ht="12.75" customHeight="1" x14ac:dyDescent="0.25">
      <c r="A43" s="425" t="s">
        <v>990</v>
      </c>
      <c r="B43" s="425" t="s">
        <v>1032</v>
      </c>
      <c r="C43" s="425" t="s">
        <v>1033</v>
      </c>
      <c r="D43" s="371" t="str">
        <f>VLOOKUP(A43,соответствие!G:BH,21,FALSE())</f>
        <v>MT-AF-803U</v>
      </c>
      <c r="E43" s="371"/>
      <c r="F43" s="371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71" t="s">
        <v>991</v>
      </c>
      <c r="H43" s="340"/>
    </row>
    <row r="44" spans="1:8" ht="12.75" customHeight="1" x14ac:dyDescent="0.25">
      <c r="A44" s="425" t="s">
        <v>992</v>
      </c>
      <c r="B44" s="425" t="s">
        <v>1034</v>
      </c>
      <c r="C44" s="425" t="s">
        <v>1035</v>
      </c>
      <c r="D44" s="371" t="str">
        <f>VLOOKUP(A44,соответствие!G:BH,21,FALSE())</f>
        <v>MT-AF-804U</v>
      </c>
      <c r="E44" s="371"/>
      <c r="F44" s="371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71" t="s">
        <v>993</v>
      </c>
      <c r="H44" s="340"/>
    </row>
    <row r="45" spans="1:8" ht="12.75" customHeight="1" x14ac:dyDescent="0.25">
      <c r="A45" s="371" t="s">
        <v>95</v>
      </c>
      <c r="B45" s="371" t="s">
        <v>811</v>
      </c>
      <c r="C45" s="371">
        <v>73193952</v>
      </c>
      <c r="D45" s="371" t="str">
        <f>VLOOKUP(A45,соответствие!G:BH,21,FALSE())</f>
        <v>MT-AF-900U</v>
      </c>
      <c r="E45" s="371"/>
      <c r="F45" s="371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71" t="s">
        <v>96</v>
      </c>
      <c r="H45" s="340"/>
    </row>
    <row r="46" spans="1:8" ht="12.75" customHeight="1" x14ac:dyDescent="0.25">
      <c r="A46" s="371" t="s">
        <v>99</v>
      </c>
      <c r="B46" s="371" t="s">
        <v>812</v>
      </c>
      <c r="C46" s="371">
        <v>73193983</v>
      </c>
      <c r="D46" s="371" t="str">
        <f>VLOOKUP(A46,соответствие!G:BH,21,FALSE())</f>
        <v>GL-000U</v>
      </c>
      <c r="E46" s="371"/>
      <c r="F46" s="371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71" t="s">
        <v>100</v>
      </c>
      <c r="H46" s="340"/>
    </row>
    <row r="47" spans="1:8" ht="12.75" customHeight="1" x14ac:dyDescent="0.25">
      <c r="A47" s="371" t="s">
        <v>97</v>
      </c>
      <c r="B47" s="371" t="s">
        <v>813</v>
      </c>
      <c r="C47" s="371">
        <v>73193976</v>
      </c>
      <c r="D47" s="371" t="str">
        <f>VLOOKUP(A47,соответствие!G:BH,21,FALSE())</f>
        <v>GL-001U</v>
      </c>
      <c r="E47" s="371"/>
      <c r="F47" s="371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71" t="s">
        <v>98</v>
      </c>
      <c r="H47" s="340"/>
    </row>
    <row r="48" spans="1:8" ht="12.75" customHeight="1" x14ac:dyDescent="0.25">
      <c r="A48" s="371" t="s">
        <v>101</v>
      </c>
      <c r="B48" s="371" t="s">
        <v>814</v>
      </c>
      <c r="C48" s="371">
        <v>73193969</v>
      </c>
      <c r="D48" s="371" t="str">
        <f>VLOOKUP(A48,соответствие!G:BH,21,FALSE())</f>
        <v>GL-002U</v>
      </c>
      <c r="E48" s="371"/>
      <c r="F48" s="371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71" t="s">
        <v>102</v>
      </c>
      <c r="H48" s="340"/>
    </row>
    <row r="49" spans="1:8" ht="12.75" customHeight="1" x14ac:dyDescent="0.25">
      <c r="A49" s="371" t="s">
        <v>103</v>
      </c>
      <c r="B49" s="371" t="s">
        <v>815</v>
      </c>
      <c r="C49" s="371">
        <v>73193990</v>
      </c>
      <c r="D49" s="371" t="str">
        <f>VLOOKUP(A49,соответствие!G:BH,21,FALSE())</f>
        <v>GL-201U</v>
      </c>
      <c r="E49" s="371"/>
      <c r="F49" s="371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71" t="s">
        <v>104</v>
      </c>
      <c r="H49" s="340"/>
    </row>
    <row r="50" spans="1:8" ht="12.75" customHeight="1" x14ac:dyDescent="0.25">
      <c r="A50" s="371" t="s">
        <v>109</v>
      </c>
      <c r="B50" s="371" t="s">
        <v>816</v>
      </c>
      <c r="C50" s="371">
        <v>73194034</v>
      </c>
      <c r="D50" s="371" t="str">
        <f>VLOOKUP(A50,соответствие!G:BH,21,FALSE())</f>
        <v>GL-402U</v>
      </c>
      <c r="E50" s="371"/>
      <c r="F50" s="371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71" t="s">
        <v>110</v>
      </c>
      <c r="H50" s="340"/>
    </row>
    <row r="51" spans="1:8" ht="12.75" customHeight="1" x14ac:dyDescent="0.25">
      <c r="A51" s="371" t="s">
        <v>105</v>
      </c>
      <c r="B51" s="371" t="s">
        <v>817</v>
      </c>
      <c r="C51" s="371">
        <v>73194003</v>
      </c>
      <c r="D51" s="371" t="str">
        <f>VLOOKUP(A51,соответствие!G:BH,21,FALSE())</f>
        <v>GL-802U</v>
      </c>
      <c r="E51" s="371"/>
      <c r="F51" s="371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71" t="s">
        <v>106</v>
      </c>
      <c r="H51" s="340"/>
    </row>
    <row r="52" spans="1:8" ht="12.75" customHeight="1" x14ac:dyDescent="0.25">
      <c r="A52" s="371" t="s">
        <v>107</v>
      </c>
      <c r="B52" s="371" t="s">
        <v>818</v>
      </c>
      <c r="C52" s="371">
        <v>73194010</v>
      </c>
      <c r="D52" s="371" t="str">
        <f>VLOOKUP(A52,соответствие!G:BH,21,FALSE())</f>
        <v>GL-807U</v>
      </c>
      <c r="E52" s="371"/>
      <c r="F52" s="371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71" t="s">
        <v>108</v>
      </c>
      <c r="H52" s="340"/>
    </row>
    <row r="53" spans="1:8" ht="12.75" customHeight="1" x14ac:dyDescent="0.25">
      <c r="A53" s="371" t="s">
        <v>111</v>
      </c>
      <c r="B53" s="371" t="s">
        <v>819</v>
      </c>
      <c r="C53" s="371">
        <v>73194027</v>
      </c>
      <c r="D53" s="371" t="str">
        <f>VLOOKUP(A53,соответствие!G:BH,21,FALSE())</f>
        <v>GL-808U</v>
      </c>
      <c r="E53" s="371"/>
      <c r="F53" s="371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71" t="s">
        <v>112</v>
      </c>
      <c r="H53" s="340"/>
    </row>
    <row r="54" spans="1:8" ht="12.75" customHeight="1" x14ac:dyDescent="0.25">
      <c r="A54" s="371" t="s">
        <v>115</v>
      </c>
      <c r="B54" s="371" t="s">
        <v>820</v>
      </c>
      <c r="C54" s="371">
        <v>73194065</v>
      </c>
      <c r="D54" s="371" t="str">
        <f>VLOOKUP(A54,соответствие!G:BH,21,FALSE())</f>
        <v>MT-000U</v>
      </c>
      <c r="E54" s="371"/>
      <c r="F54" s="371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71" t="s">
        <v>116</v>
      </c>
      <c r="H54" s="340"/>
    </row>
    <row r="55" spans="1:8" ht="12.75" customHeight="1" x14ac:dyDescent="0.25">
      <c r="A55" s="371" t="s">
        <v>113</v>
      </c>
      <c r="B55" s="371" t="s">
        <v>821</v>
      </c>
      <c r="C55" s="371">
        <v>73194058</v>
      </c>
      <c r="D55" s="371" t="str">
        <f>VLOOKUP(A55,соответствие!G:BH,21,FALSE())</f>
        <v>MT-001U</v>
      </c>
      <c r="E55" s="371"/>
      <c r="F55" s="371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71" t="s">
        <v>114</v>
      </c>
      <c r="H55" s="340"/>
    </row>
    <row r="56" spans="1:8" ht="12.75" customHeight="1" x14ac:dyDescent="0.25">
      <c r="A56" s="371" t="s">
        <v>117</v>
      </c>
      <c r="B56" s="371" t="s">
        <v>822</v>
      </c>
      <c r="C56" s="371">
        <v>73194041</v>
      </c>
      <c r="D56" s="371" t="str">
        <f>VLOOKUP(A56,соответствие!G:BH,21,FALSE())</f>
        <v>MT-002U</v>
      </c>
      <c r="E56" s="371"/>
      <c r="F56" s="371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71" t="s">
        <v>118</v>
      </c>
      <c r="H56" s="340"/>
    </row>
    <row r="57" spans="1:8" ht="12.75" customHeight="1" x14ac:dyDescent="0.25">
      <c r="A57" s="371" t="s">
        <v>119</v>
      </c>
      <c r="B57" s="371" t="s">
        <v>823</v>
      </c>
      <c r="C57" s="371">
        <v>73194072</v>
      </c>
      <c r="D57" s="371" t="str">
        <f>VLOOKUP(A57,соответствие!G:BH,21,FALSE())</f>
        <v>MT-201U</v>
      </c>
      <c r="E57" s="371"/>
      <c r="F57" s="371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71" t="s">
        <v>120</v>
      </c>
      <c r="H57" s="340"/>
    </row>
    <row r="58" spans="1:8" ht="12.75" customHeight="1" x14ac:dyDescent="0.25">
      <c r="A58" s="371" t="s">
        <v>125</v>
      </c>
      <c r="B58" s="371" t="s">
        <v>824</v>
      </c>
      <c r="C58" s="371">
        <v>73194119</v>
      </c>
      <c r="D58" s="371" t="str">
        <f>VLOOKUP(A58,соответствие!G:BH,21,FALSE())</f>
        <v>MT-402U</v>
      </c>
      <c r="E58" s="371"/>
      <c r="F58" s="371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71" t="s">
        <v>126</v>
      </c>
      <c r="H58" s="340"/>
    </row>
    <row r="59" spans="1:8" ht="12.75" customHeight="1" x14ac:dyDescent="0.25">
      <c r="A59" s="371" t="s">
        <v>121</v>
      </c>
      <c r="B59" s="371" t="s">
        <v>825</v>
      </c>
      <c r="C59" s="371">
        <v>73194089</v>
      </c>
      <c r="D59" s="371" t="str">
        <f>VLOOKUP(A59,соответствие!G:BH,21,FALSE())</f>
        <v>MT-802U</v>
      </c>
      <c r="E59" s="371"/>
      <c r="F59" s="371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71" t="s">
        <v>122</v>
      </c>
      <c r="H59" s="340"/>
    </row>
    <row r="60" spans="1:8" ht="12.75" customHeight="1" x14ac:dyDescent="0.25">
      <c r="A60" s="371" t="s">
        <v>123</v>
      </c>
      <c r="B60" s="371" t="s">
        <v>826</v>
      </c>
      <c r="C60" s="371">
        <v>73194096</v>
      </c>
      <c r="D60" s="371" t="str">
        <f>VLOOKUP(A60,соответствие!G:BH,21,FALSE())</f>
        <v>MT-807U</v>
      </c>
      <c r="E60" s="371"/>
      <c r="F60" s="371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71" t="s">
        <v>124</v>
      </c>
      <c r="H60" s="340"/>
    </row>
    <row r="61" spans="1:8" ht="12.75" customHeight="1" x14ac:dyDescent="0.25">
      <c r="A61" s="371" t="s">
        <v>127</v>
      </c>
      <c r="B61" s="371" t="s">
        <v>827</v>
      </c>
      <c r="C61" s="371">
        <v>73194102</v>
      </c>
      <c r="D61" s="371" t="str">
        <f>VLOOKUP(A61,соответствие!G:BH,21,FALSE())</f>
        <v>MT-808U</v>
      </c>
      <c r="E61" s="371"/>
      <c r="F61" s="371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71" t="s">
        <v>128</v>
      </c>
      <c r="H61" s="340"/>
    </row>
    <row r="62" spans="1:8" ht="12.75" customHeight="1" x14ac:dyDescent="0.25">
      <c r="A62" s="370"/>
      <c r="B62" s="370"/>
      <c r="C62" s="370"/>
      <c r="D62" s="371"/>
      <c r="E62" s="371"/>
      <c r="F62" s="371"/>
      <c r="G62" s="370"/>
    </row>
    <row r="63" spans="1:8" ht="12.75" customHeight="1" x14ac:dyDescent="0.25">
      <c r="A63" s="371" t="s">
        <v>189</v>
      </c>
      <c r="B63" s="371" t="s">
        <v>828</v>
      </c>
      <c r="C63" s="371">
        <v>73567500</v>
      </c>
      <c r="D63" s="371" t="str">
        <f>VLOOKUP(A63,соответствие!G:BH,21,FALSE())</f>
        <v>L939 0X</v>
      </c>
      <c r="E63" s="371"/>
      <c r="F63" s="371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71" t="s">
        <v>190</v>
      </c>
      <c r="H63" s="340"/>
    </row>
    <row r="64" spans="1:8" ht="12.75" customHeight="1" x14ac:dyDescent="0.25">
      <c r="A64" s="371" t="s">
        <v>191</v>
      </c>
      <c r="B64" s="371" t="s">
        <v>829</v>
      </c>
      <c r="C64" s="371">
        <v>73567517</v>
      </c>
      <c r="D64" s="371" t="str">
        <f>VLOOKUP(A64,соответствие!G:BH,21,FALSE())</f>
        <v>L940 0X</v>
      </c>
      <c r="E64" s="371"/>
      <c r="F64" s="371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71" t="s">
        <v>192</v>
      </c>
      <c r="H64" s="340"/>
    </row>
    <row r="65" spans="1:8" ht="12.75" customHeight="1" x14ac:dyDescent="0.25">
      <c r="A65" s="362" t="s">
        <v>193</v>
      </c>
      <c r="B65" s="362" t="s">
        <v>830</v>
      </c>
      <c r="C65" s="362">
        <v>73567494</v>
      </c>
      <c r="D65" s="362" t="str">
        <f>VLOOKUP(A65,соответствие!G:BH,21,FALSE())</f>
        <v>SP800 0X</v>
      </c>
      <c r="E65" s="362"/>
      <c r="F65" s="362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62" t="s">
        <v>194</v>
      </c>
      <c r="H65" s="340"/>
    </row>
    <row r="66" spans="1:8" ht="12.75" customHeight="1" x14ac:dyDescent="0.25">
      <c r="A66" s="362" t="s">
        <v>195</v>
      </c>
      <c r="B66" s="362" t="s">
        <v>831</v>
      </c>
      <c r="C66" s="362">
        <v>73567463</v>
      </c>
      <c r="D66" s="362" t="str">
        <f>VLOOKUP(A66,соответствие!G:BH,21,FALSE())</f>
        <v>SP801 0X</v>
      </c>
      <c r="E66" s="362"/>
      <c r="F66" s="362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62" t="s">
        <v>196</v>
      </c>
      <c r="H66" s="340"/>
    </row>
    <row r="67" spans="1:8" ht="12.75" customHeight="1" x14ac:dyDescent="0.25">
      <c r="A67" s="362" t="s">
        <v>197</v>
      </c>
      <c r="B67" s="362" t="s">
        <v>832</v>
      </c>
      <c r="C67" s="362">
        <v>73567487</v>
      </c>
      <c r="D67" s="362" t="str">
        <f>VLOOKUP(A67,соответствие!G:BH,21,FALSE())</f>
        <v>SP802 0X</v>
      </c>
      <c r="E67" s="362"/>
      <c r="F67" s="362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62" t="s">
        <v>198</v>
      </c>
      <c r="H67" s="340"/>
    </row>
    <row r="68" spans="1:8" ht="12.75" customHeight="1" x14ac:dyDescent="0.25">
      <c r="A68" s="362" t="s">
        <v>199</v>
      </c>
      <c r="B68" s="362" t="s">
        <v>833</v>
      </c>
      <c r="C68" s="362">
        <v>73567524</v>
      </c>
      <c r="D68" s="362" t="str">
        <f>VLOOKUP(A68,соответствие!G:BH,21,FALSE())</f>
        <v>U01 0X</v>
      </c>
      <c r="E68" s="362"/>
      <c r="F68" s="362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62" t="s">
        <v>200</v>
      </c>
      <c r="H68" s="340"/>
    </row>
    <row r="69" spans="1:8" ht="12.75" customHeight="1" x14ac:dyDescent="0.25">
      <c r="A69" s="362" t="s">
        <v>201</v>
      </c>
      <c r="B69" s="362" t="s">
        <v>834</v>
      </c>
      <c r="C69" s="362">
        <v>73567531</v>
      </c>
      <c r="D69" s="362" t="str">
        <f>VLOOKUP(A69,соответствие!G:BH,21,FALSE())</f>
        <v>W015 0X</v>
      </c>
      <c r="E69" s="362"/>
      <c r="F69" s="362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62" t="s">
        <v>202</v>
      </c>
      <c r="H69" s="340"/>
    </row>
    <row r="70" spans="1:8" ht="12.75" customHeight="1" x14ac:dyDescent="0.25">
      <c r="A70" s="362" t="s">
        <v>203</v>
      </c>
      <c r="B70" s="362" t="s">
        <v>835</v>
      </c>
      <c r="C70" s="362">
        <v>73567548</v>
      </c>
      <c r="D70" s="362" t="str">
        <f>VLOOKUP(A70,соответствие!G:BH,21,FALSE())</f>
        <v>W308 0X</v>
      </c>
      <c r="E70" s="362"/>
      <c r="F70" s="362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62" t="s">
        <v>204</v>
      </c>
      <c r="H70" s="340"/>
    </row>
    <row r="71" spans="1:8" ht="12.75" customHeight="1" x14ac:dyDescent="0.25">
      <c r="A71" s="362" t="s">
        <v>205</v>
      </c>
      <c r="B71" s="362" t="s">
        <v>836</v>
      </c>
      <c r="C71" s="362">
        <v>73567555</v>
      </c>
      <c r="D71" s="362" t="str">
        <f>VLOOKUP(A71,соответствие!G:BH,21,FALSE())</f>
        <v>W309 0X</v>
      </c>
      <c r="E71" s="362"/>
      <c r="F71" s="362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62" t="s">
        <v>206</v>
      </c>
      <c r="H71" s="340"/>
    </row>
    <row r="72" spans="1:8" ht="12.75" customHeight="1" x14ac:dyDescent="0.25">
      <c r="A72" s="362" t="s">
        <v>207</v>
      </c>
      <c r="B72" s="362" t="s">
        <v>837</v>
      </c>
      <c r="C72" s="362">
        <v>73567562</v>
      </c>
      <c r="D72" s="362" t="str">
        <f>VLOOKUP(A72,соответствие!G:BH,21,FALSE())</f>
        <v>W74 0X</v>
      </c>
      <c r="E72" s="362"/>
      <c r="F72" s="362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62" t="s">
        <v>208</v>
      </c>
      <c r="H72" s="340"/>
    </row>
    <row r="73" spans="1:8" ht="12.75" customHeight="1" x14ac:dyDescent="0.25">
      <c r="A73" s="370"/>
      <c r="B73" s="370"/>
      <c r="C73" s="370"/>
      <c r="D73" s="362"/>
      <c r="E73" s="362"/>
      <c r="F73" s="362"/>
      <c r="G73" s="370"/>
    </row>
    <row r="74" spans="1:8" ht="12.75" customHeight="1" x14ac:dyDescent="0.25">
      <c r="A74" s="362" t="s">
        <v>145</v>
      </c>
      <c r="B74" s="362" t="s">
        <v>838</v>
      </c>
      <c r="C74" s="362">
        <v>73809433</v>
      </c>
      <c r="D74" s="362" t="str">
        <f>VLOOKUP(A74,соответствие!G:BH,21,FALSE())</f>
        <v>FN021SL</v>
      </c>
      <c r="E74" s="362"/>
      <c r="F74" s="362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62" t="s">
        <v>839</v>
      </c>
      <c r="H74" s="340"/>
    </row>
    <row r="75" spans="1:8" ht="12.75" customHeight="1" x14ac:dyDescent="0.25">
      <c r="A75" s="362" t="s">
        <v>147</v>
      </c>
      <c r="B75" s="362" t="s">
        <v>840</v>
      </c>
      <c r="C75" s="362"/>
      <c r="D75" s="362" t="str">
        <f>VLOOKUP(A75,соответствие!G:BH,21,FALSE())</f>
        <v>FN022SL</v>
      </c>
      <c r="E75" s="362"/>
      <c r="F75" s="362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62" t="s">
        <v>841</v>
      </c>
      <c r="H75" s="340"/>
    </row>
    <row r="76" spans="1:8" ht="12.75" customHeight="1" x14ac:dyDescent="0.25">
      <c r="A76" s="362" t="s">
        <v>149</v>
      </c>
      <c r="B76" s="362" t="s">
        <v>842</v>
      </c>
      <c r="C76" s="362"/>
      <c r="D76" s="362" t="str">
        <f>VLOOKUP(A76,соответствие!G:BH,21,FALSE())</f>
        <v>FN023SL</v>
      </c>
      <c r="E76" s="362"/>
      <c r="F76" s="362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62" t="s">
        <v>843</v>
      </c>
      <c r="H76" s="340"/>
    </row>
    <row r="77" spans="1:8" ht="12.75" customHeight="1" x14ac:dyDescent="0.25">
      <c r="A77" s="371" t="s">
        <v>151</v>
      </c>
      <c r="B77" s="371" t="s">
        <v>844</v>
      </c>
      <c r="C77" s="371"/>
      <c r="D77" s="371" t="str">
        <f>VLOOKUP(A77,соответствие!G:BH,21,FALSE())</f>
        <v>FN024SL</v>
      </c>
      <c r="E77" s="371"/>
      <c r="F77" s="371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71" t="s">
        <v>845</v>
      </c>
      <c r="H77" s="340"/>
    </row>
    <row r="78" spans="1:8" ht="12.75" customHeight="1" x14ac:dyDescent="0.25">
      <c r="A78" s="362" t="s">
        <v>153</v>
      </c>
      <c r="B78" s="362" t="s">
        <v>846</v>
      </c>
      <c r="C78" s="362"/>
      <c r="D78" s="362" t="str">
        <f>VLOOKUP(A78,соответствие!G:BH,21,FALSE())</f>
        <v>FN025SL</v>
      </c>
      <c r="E78" s="362"/>
      <c r="F78" s="362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62" t="s">
        <v>847</v>
      </c>
      <c r="H78" s="340"/>
    </row>
    <row r="79" spans="1:8" ht="12.75" customHeight="1" x14ac:dyDescent="0.25">
      <c r="A79" s="362" t="s">
        <v>155</v>
      </c>
      <c r="B79" s="362" t="s">
        <v>848</v>
      </c>
      <c r="C79" s="362">
        <v>73809440</v>
      </c>
      <c r="D79" s="362" t="str">
        <f>VLOOKUP(A79,соответствие!G:BH,21,FALSE())</f>
        <v>FN051SL</v>
      </c>
      <c r="E79" s="362"/>
      <c r="F79" s="362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62" t="s">
        <v>849</v>
      </c>
      <c r="H79" s="340"/>
    </row>
    <row r="80" spans="1:8" ht="12.75" customHeight="1" x14ac:dyDescent="0.25">
      <c r="A80" s="362" t="s">
        <v>157</v>
      </c>
      <c r="B80" s="362" t="s">
        <v>850</v>
      </c>
      <c r="C80" s="362"/>
      <c r="D80" s="362" t="str">
        <f>VLOOKUP(A80,соответствие!G:BH,21,FALSE())</f>
        <v>FN052SL</v>
      </c>
      <c r="E80" s="362"/>
      <c r="F80" s="362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62" t="s">
        <v>851</v>
      </c>
      <c r="H80" s="340"/>
    </row>
    <row r="81" spans="1:8" ht="12.75" customHeight="1" x14ac:dyDescent="0.25">
      <c r="A81" s="362" t="s">
        <v>129</v>
      </c>
      <c r="B81" s="362" t="s">
        <v>852</v>
      </c>
      <c r="C81" s="362">
        <v>73463703</v>
      </c>
      <c r="D81" s="362" t="str">
        <f>VLOOKUP(A81,соответствие!G:BH,21,FALSE())</f>
        <v>GL-0001U SL</v>
      </c>
      <c r="E81" s="362"/>
      <c r="F81" s="362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62" t="s">
        <v>853</v>
      </c>
      <c r="H81" s="340"/>
    </row>
    <row r="82" spans="1:8" ht="12.75" customHeight="1" x14ac:dyDescent="0.25">
      <c r="A82" s="362" t="s">
        <v>131</v>
      </c>
      <c r="B82" s="362" t="s">
        <v>854</v>
      </c>
      <c r="C82" s="362">
        <v>73462348</v>
      </c>
      <c r="D82" s="362" t="str">
        <f>VLOOKUP(A82,соответствие!G:BH,21,FALSE())</f>
        <v>GL-0002U SL</v>
      </c>
      <c r="E82" s="362"/>
      <c r="F82" s="362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62" t="s">
        <v>855</v>
      </c>
      <c r="H82" s="340"/>
    </row>
    <row r="83" spans="1:8" ht="12.75" customHeight="1" x14ac:dyDescent="0.25">
      <c r="A83" s="362" t="s">
        <v>133</v>
      </c>
      <c r="B83" s="362" t="s">
        <v>856</v>
      </c>
      <c r="C83" s="362">
        <v>73464007</v>
      </c>
      <c r="D83" s="362" t="str">
        <f>VLOOKUP(A83,соответствие!G:BH,21,FALSE())</f>
        <v>GL-0003U SL</v>
      </c>
      <c r="E83" s="362"/>
      <c r="F83" s="362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62" t="s">
        <v>857</v>
      </c>
      <c r="H83" s="340"/>
    </row>
    <row r="84" spans="1:8" ht="12.75" customHeight="1" x14ac:dyDescent="0.25">
      <c r="A84" s="362" t="s">
        <v>135</v>
      </c>
      <c r="B84" s="362" t="s">
        <v>858</v>
      </c>
      <c r="C84" s="362">
        <v>73465202</v>
      </c>
      <c r="D84" s="362" t="str">
        <f>VLOOKUP(A84,соответствие!G:BH,21,FALSE())</f>
        <v>GL-0004U SL</v>
      </c>
      <c r="E84" s="362"/>
      <c r="F84" s="362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62" t="s">
        <v>859</v>
      </c>
      <c r="H84" s="340"/>
    </row>
    <row r="85" spans="1:8" ht="12.75" customHeight="1" x14ac:dyDescent="0.25">
      <c r="A85" s="362" t="s">
        <v>137</v>
      </c>
      <c r="B85" s="362" t="s">
        <v>860</v>
      </c>
      <c r="C85" s="362">
        <v>73463031</v>
      </c>
      <c r="D85" s="362" t="str">
        <f>VLOOKUP(A85,соответствие!G:BH,21,FALSE())</f>
        <v>MT-0001U SL</v>
      </c>
      <c r="E85" s="362"/>
      <c r="F85" s="362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62" t="s">
        <v>861</v>
      </c>
      <c r="H85" s="340"/>
    </row>
    <row r="86" spans="1:8" ht="12.75" customHeight="1" x14ac:dyDescent="0.25">
      <c r="A86" s="362" t="s">
        <v>139</v>
      </c>
      <c r="B86" s="362" t="s">
        <v>862</v>
      </c>
      <c r="C86" s="362">
        <v>73462355</v>
      </c>
      <c r="D86" s="362" t="str">
        <f>VLOOKUP(A86,соответствие!G:BH,21,FALSE())</f>
        <v>MT-0002U SL</v>
      </c>
      <c r="E86" s="362"/>
      <c r="F86" s="362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62" t="s">
        <v>863</v>
      </c>
      <c r="H86" s="340"/>
    </row>
    <row r="87" spans="1:8" ht="12.75" customHeight="1" x14ac:dyDescent="0.25">
      <c r="A87" s="362" t="s">
        <v>141</v>
      </c>
      <c r="B87" s="362" t="s">
        <v>864</v>
      </c>
      <c r="C87" s="362">
        <v>73463987</v>
      </c>
      <c r="D87" s="362" t="str">
        <f>VLOOKUP(A87,соответствие!G:BH,21,FALSE())</f>
        <v>MT-0003U SL</v>
      </c>
      <c r="E87" s="362"/>
      <c r="F87" s="362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62" t="s">
        <v>865</v>
      </c>
      <c r="H87" s="340"/>
    </row>
    <row r="88" spans="1:8" ht="12.75" customHeight="1" x14ac:dyDescent="0.25">
      <c r="A88" s="362" t="s">
        <v>143</v>
      </c>
      <c r="B88" s="362" t="s">
        <v>866</v>
      </c>
      <c r="C88" s="362">
        <v>73464014</v>
      </c>
      <c r="D88" s="362" t="str">
        <f>VLOOKUP(A88,соответствие!G:BH,21,FALSE())</f>
        <v>MT-0004U SL</v>
      </c>
      <c r="E88" s="362"/>
      <c r="F88" s="362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62" t="s">
        <v>867</v>
      </c>
      <c r="H88" s="340"/>
    </row>
    <row r="89" spans="1:8" ht="12.75" customHeight="1" x14ac:dyDescent="0.25">
      <c r="D89" s="362"/>
      <c r="E89" s="553"/>
      <c r="F89" s="553"/>
    </row>
    <row r="90" spans="1:8" ht="12.75" customHeight="1" x14ac:dyDescent="0.25">
      <c r="A90" s="630" t="s">
        <v>1411</v>
      </c>
      <c r="B90" s="646" t="s">
        <v>1409</v>
      </c>
      <c r="C90" s="646" t="s">
        <v>1410</v>
      </c>
      <c r="D90" s="651" t="s">
        <v>1424</v>
      </c>
      <c r="E90" s="554"/>
      <c r="F90" s="555" t="str">
        <f>VLOOKUP(A90,соответствие!G:BE,2,FALSE())</f>
        <v>Фасад idea LuxeForm метал MET-016 iS Алюміній, товщина 17,7 мм, основа - МДФ, зворотня сторона в колір</v>
      </c>
      <c r="G90" s="631" t="s">
        <v>1103</v>
      </c>
    </row>
    <row r="91" spans="1:8" ht="12.75" customHeight="1" x14ac:dyDescent="0.25">
      <c r="A91" s="630" t="s">
        <v>1414</v>
      </c>
      <c r="B91" s="646" t="s">
        <v>1412</v>
      </c>
      <c r="C91" s="646" t="s">
        <v>1413</v>
      </c>
      <c r="D91" s="651" t="s">
        <v>1425</v>
      </c>
      <c r="E91" s="554"/>
      <c r="F91" s="555" t="str">
        <f>VLOOKUP(A91,соответствие!G:BE,2,FALSE())</f>
        <v>Фасад idea LuxeForm метал MET-017 iS Платина, товщина 17,7 мм, основа - МДФ, зворотня сторона в колір</v>
      </c>
      <c r="G91" s="631" t="s">
        <v>1104</v>
      </c>
    </row>
    <row r="92" spans="1:8" ht="12.75" customHeight="1" x14ac:dyDescent="0.25">
      <c r="A92" s="630" t="s">
        <v>1417</v>
      </c>
      <c r="B92" s="646" t="s">
        <v>1415</v>
      </c>
      <c r="C92" s="646" t="s">
        <v>1416</v>
      </c>
      <c r="D92" s="651" t="s">
        <v>1426</v>
      </c>
      <c r="E92" s="554"/>
      <c r="F92" s="555" t="str">
        <f>VLOOKUP(A92,соответствие!G:BE,2,FALSE())</f>
        <v>Фасад idea LuxeForm метал MET-018 iS Бронза, товщина 17,7 мм, основа - МДФ, зворотня сторона в колір</v>
      </c>
      <c r="G92" s="631" t="s">
        <v>1105</v>
      </c>
    </row>
    <row r="93" spans="1:8" ht="12.75" customHeight="1" x14ac:dyDescent="0.25">
      <c r="A93" s="630" t="s">
        <v>1420</v>
      </c>
      <c r="B93" s="646" t="s">
        <v>1418</v>
      </c>
      <c r="C93" s="646" t="s">
        <v>1419</v>
      </c>
      <c r="D93" s="651" t="s">
        <v>1427</v>
      </c>
      <c r="E93" s="554"/>
      <c r="F93" s="555" t="str">
        <f>VLOOKUP(A93,соответствие!G:BE,2,FALSE())</f>
        <v>Фасад idea LuxeForm метал MET-019 iS Червона мідь, товщина 17,7 мм, основа - МДФ, зворотня сторона в колір</v>
      </c>
      <c r="G93" s="631" t="s">
        <v>1106</v>
      </c>
    </row>
    <row r="94" spans="1:8" ht="12.75" customHeight="1" x14ac:dyDescent="0.25">
      <c r="A94" s="630" t="s">
        <v>1423</v>
      </c>
      <c r="B94" s="646" t="s">
        <v>1421</v>
      </c>
      <c r="C94" s="646" t="s">
        <v>1422</v>
      </c>
      <c r="D94" s="651" t="s">
        <v>1428</v>
      </c>
      <c r="E94" s="554"/>
      <c r="F94" s="555" t="str">
        <f>VLOOKUP(A94,соответствие!G:BE,2,FALSE())</f>
        <v>Фасад idea LuxeForm метал MET-020 iS Оксид, товщина 17,7 мм, основа - МДФ, зворотня сторона в колір</v>
      </c>
      <c r="G94" s="631" t="s">
        <v>1107</v>
      </c>
    </row>
    <row r="95" spans="1:8" x14ac:dyDescent="0.25">
      <c r="A95" s="424" t="s">
        <v>1209</v>
      </c>
      <c r="B95" s="554" t="s">
        <v>1287</v>
      </c>
      <c r="C95" s="554" t="s">
        <v>1334</v>
      </c>
      <c r="D95" s="552" t="str">
        <f>VLOOKUP(A95,соответствие!G:BH,21,FALSE())</f>
        <v xml:space="preserve">MT-01 </v>
      </c>
      <c r="E95" s="554"/>
      <c r="F95" s="555" t="str">
        <f>VLOOKUP(A95,соответствие!G:BE,2,FALSE())</f>
        <v>Фасад idea LuxeForm ультраматовий MT-01 iS Маршмелоу, товщина 17,7 мм, основа - МДФ, зворотня сторона в колір</v>
      </c>
      <c r="G95" s="551" t="s">
        <v>1079</v>
      </c>
    </row>
    <row r="96" spans="1:8" x14ac:dyDescent="0.25">
      <c r="A96" s="424" t="s">
        <v>1216</v>
      </c>
      <c r="B96" s="554" t="s">
        <v>1294</v>
      </c>
      <c r="C96" s="554" t="s">
        <v>1341</v>
      </c>
      <c r="D96" s="552" t="str">
        <f>VLOOKUP(A96,соответствие!G:BH,21,FALSE())</f>
        <v xml:space="preserve">MT-02 </v>
      </c>
      <c r="E96" s="554"/>
      <c r="F96" s="555" t="str">
        <f>VLOOKUP(A96,соответствие!G:BE,2,FALSE())</f>
        <v>Фасад idea LuxeForm ультраматовий MT-02 iS Пломбір, товщина 17,7 мм, основа - МДФ, зворотня сторона в колір</v>
      </c>
      <c r="G96" s="551" t="s">
        <v>1080</v>
      </c>
    </row>
    <row r="97" spans="1:7" x14ac:dyDescent="0.25">
      <c r="A97" s="424" t="s">
        <v>1217</v>
      </c>
      <c r="B97" s="554" t="s">
        <v>1295</v>
      </c>
      <c r="C97" s="554" t="s">
        <v>1342</v>
      </c>
      <c r="D97" s="552" t="str">
        <f>VLOOKUP(A97,соответствие!G:BH,21,FALSE())</f>
        <v xml:space="preserve">MT-03 </v>
      </c>
      <c r="E97" s="554"/>
      <c r="F97" s="555" t="str">
        <f>VLOOKUP(A97,соответствие!G:BE,2,FALSE())</f>
        <v>Фасад idea LuxeForm ультраматовий MT-03 iS Айворі, товщина 17,7 мм, основа - МДФ, зворотня сторона в колір</v>
      </c>
      <c r="G97" s="551" t="s">
        <v>1081</v>
      </c>
    </row>
    <row r="98" spans="1:7" x14ac:dyDescent="0.25">
      <c r="A98" s="424" t="s">
        <v>1218</v>
      </c>
      <c r="B98" s="554" t="s">
        <v>1296</v>
      </c>
      <c r="C98" s="554" t="s">
        <v>1343</v>
      </c>
      <c r="D98" s="552" t="str">
        <f>VLOOKUP(A98,соответствие!G:BH,21,FALSE())</f>
        <v xml:space="preserve">MT-04 </v>
      </c>
      <c r="E98" s="554"/>
      <c r="F98" s="555" t="str">
        <f>VLOOKUP(A98,соответствие!G:BE,2,FALSE())</f>
        <v>Фасад idea LuxeForm ультраматовий MT-04 iS Бешамель, товщина 17,7 мм, основа - МДФ, зворотня сторона в колір</v>
      </c>
      <c r="G98" s="551" t="s">
        <v>1082</v>
      </c>
    </row>
    <row r="99" spans="1:7" x14ac:dyDescent="0.25">
      <c r="A99" s="424" t="s">
        <v>1219</v>
      </c>
      <c r="B99" s="554" t="s">
        <v>1297</v>
      </c>
      <c r="C99" s="554" t="s">
        <v>1344</v>
      </c>
      <c r="D99" s="552" t="str">
        <f>VLOOKUP(A99,соответствие!G:BH,21,FALSE())</f>
        <v xml:space="preserve">MT-05 </v>
      </c>
      <c r="E99" s="554"/>
      <c r="F99" s="555" t="str">
        <f>VLOOKUP(A99,соответствие!G:BE,2,FALSE())</f>
        <v>Фасад idea LuxeForm ультраматовий MT-05 iS Крем, товщина 17,7 мм, основа - МДФ, зворотня сторона в колір</v>
      </c>
      <c r="G99" s="551" t="s">
        <v>1083</v>
      </c>
    </row>
    <row r="100" spans="1:7" x14ac:dyDescent="0.25">
      <c r="A100" s="424" t="s">
        <v>1220</v>
      </c>
      <c r="B100" s="554" t="s">
        <v>1298</v>
      </c>
      <c r="C100" s="554" t="s">
        <v>1345</v>
      </c>
      <c r="D100" s="552" t="str">
        <f>VLOOKUP(A100,соответствие!G:BH,21,FALSE())</f>
        <v xml:space="preserve">MT-06 </v>
      </c>
      <c r="E100" s="554"/>
      <c r="F100" s="555" t="str">
        <f>VLOOKUP(A100,соответствие!G:BE,2,FALSE())</f>
        <v>Фасад idea LuxeForm ультраматовий MT-06 iS Лате, товщина 17,7 мм, основа - МДФ, зворотня сторона в колір</v>
      </c>
      <c r="G100" s="551" t="s">
        <v>1084</v>
      </c>
    </row>
    <row r="101" spans="1:7" x14ac:dyDescent="0.25">
      <c r="A101" s="424" t="s">
        <v>1221</v>
      </c>
      <c r="B101" s="554" t="s">
        <v>1299</v>
      </c>
      <c r="C101" s="554" t="s">
        <v>1346</v>
      </c>
      <c r="D101" s="552" t="str">
        <f>VLOOKUP(A101,соответствие!G:BH,21,FALSE())</f>
        <v xml:space="preserve">MT-07 </v>
      </c>
      <c r="E101" s="554"/>
      <c r="F101" s="555" t="str">
        <f>VLOOKUP(A101,соответствие!G:BE,2,FALSE())</f>
        <v>Фасад idea LuxeForm ультраматовий MT-07 iS Сірий мускус, товщина 17,7 мм, основа - МДФ, зворотня сторона в колір</v>
      </c>
      <c r="G101" s="551" t="s">
        <v>1085</v>
      </c>
    </row>
    <row r="102" spans="1:7" x14ac:dyDescent="0.25">
      <c r="A102" s="424" t="s">
        <v>1222</v>
      </c>
      <c r="B102" s="554" t="s">
        <v>1300</v>
      </c>
      <c r="C102" s="554" t="s">
        <v>1347</v>
      </c>
      <c r="D102" s="552" t="str">
        <f>VLOOKUP(A102,соответствие!G:BH,21,FALSE())</f>
        <v xml:space="preserve">MT-08 </v>
      </c>
      <c r="E102" s="554"/>
      <c r="F102" s="555" t="str">
        <f>VLOOKUP(A102,соответствие!G:BE,2,FALSE())</f>
        <v>Фасад idea LuxeForm ультраматовий MT-08 iS Какао, товщина 17,7 мм, основа - МДФ, зворотня сторона в колір</v>
      </c>
      <c r="G102" s="551" t="s">
        <v>1086</v>
      </c>
    </row>
    <row r="103" spans="1:7" x14ac:dyDescent="0.25">
      <c r="A103" s="424" t="s">
        <v>1223</v>
      </c>
      <c r="B103" s="554" t="s">
        <v>1301</v>
      </c>
      <c r="C103" s="554" t="s">
        <v>1348</v>
      </c>
      <c r="D103" s="552" t="str">
        <f>VLOOKUP(A103,соответствие!G:BH,21,FALSE())</f>
        <v xml:space="preserve">MT-09 </v>
      </c>
      <c r="E103" s="554"/>
      <c r="F103" s="555" t="str">
        <f>VLOOKUP(A103,соответствие!G:BE,2,FALSE())</f>
        <v>Фасад idea LuxeForm ультраматовий MT-09 iS Тауп-грей, товщина 17,7 мм, основа - МДФ, зворотня сторона в колір</v>
      </c>
      <c r="G103" s="551" t="s">
        <v>1087</v>
      </c>
    </row>
    <row r="104" spans="1:7" x14ac:dyDescent="0.25">
      <c r="A104" s="424" t="s">
        <v>1210</v>
      </c>
      <c r="B104" s="554" t="s">
        <v>1288</v>
      </c>
      <c r="C104" s="554" t="s">
        <v>1335</v>
      </c>
      <c r="D104" s="552" t="str">
        <f>VLOOKUP(A104,соответствие!G:BH,21,FALSE())</f>
        <v xml:space="preserve">MT-010 </v>
      </c>
      <c r="E104" s="554"/>
      <c r="F104" s="555" t="str">
        <f>VLOOKUP(A104,соответствие!G:BE,2,FALSE())</f>
        <v>Фасад idea LuxeForm ультраматовий MT-010 iS Сульфур, товщина 17,7 мм, основа - МДФ, зворотня сторона в колір</v>
      </c>
      <c r="G104" s="551" t="s">
        <v>1088</v>
      </c>
    </row>
    <row r="105" spans="1:7" x14ac:dyDescent="0.25">
      <c r="A105" s="424" t="s">
        <v>1211</v>
      </c>
      <c r="B105" s="554" t="s">
        <v>1289</v>
      </c>
      <c r="C105" s="554" t="s">
        <v>1336</v>
      </c>
      <c r="D105" s="552" t="str">
        <f>VLOOKUP(A105,соответствие!G:BH,21,FALSE())</f>
        <v xml:space="preserve">MT-011 </v>
      </c>
      <c r="E105" s="554"/>
      <c r="F105" s="555" t="str">
        <f>VLOOKUP(A105,соответствие!G:BE,2,FALSE())</f>
        <v>Фасад idea LuxeForm ультраматовий MT-011 iS Аріан, товщина 17,7 мм, основа - МДФ, зворотня сторона в колір</v>
      </c>
      <c r="G105" s="551" t="s">
        <v>1089</v>
      </c>
    </row>
    <row r="106" spans="1:7" x14ac:dyDescent="0.25">
      <c r="A106" s="424" t="s">
        <v>1212</v>
      </c>
      <c r="B106" s="554" t="s">
        <v>1290</v>
      </c>
      <c r="C106" s="554" t="s">
        <v>1337</v>
      </c>
      <c r="D106" s="552" t="str">
        <f>VLOOKUP(A106,соответствие!G:BH,21,FALSE())</f>
        <v xml:space="preserve">MT-012 </v>
      </c>
      <c r="E106" s="554"/>
      <c r="F106" s="555" t="str">
        <f>VLOOKUP(A106,соответствие!G:BE,2,FALSE())</f>
        <v>Фасад idea LuxeForm ультраматовий MT-012 iS Розмарин, товщина 17,7 мм, основа - МДФ, зворотня сторона в колір</v>
      </c>
      <c r="G106" s="551" t="s">
        <v>1090</v>
      </c>
    </row>
    <row r="107" spans="1:7" x14ac:dyDescent="0.25">
      <c r="A107" s="424" t="s">
        <v>1213</v>
      </c>
      <c r="B107" s="554" t="s">
        <v>1291</v>
      </c>
      <c r="C107" s="554" t="s">
        <v>1338</v>
      </c>
      <c r="D107" s="552" t="str">
        <f>VLOOKUP(A107,соответствие!G:BH,21,FALSE())</f>
        <v xml:space="preserve">MT-013 </v>
      </c>
      <c r="E107" s="554"/>
      <c r="F107" s="555" t="str">
        <f>VLOOKUP(A107,соответствие!G:BE,2,FALSE())</f>
        <v>Фасад idea LuxeForm ультраматовий MT-013 iS Аквамарин, товщина 17,7 мм, основа - МДФ, зворотня сторона в колір</v>
      </c>
      <c r="G107" s="551" t="s">
        <v>1091</v>
      </c>
    </row>
    <row r="108" spans="1:7" x14ac:dyDescent="0.25">
      <c r="A108" s="424" t="s">
        <v>1214</v>
      </c>
      <c r="B108" s="554" t="s">
        <v>1292</v>
      </c>
      <c r="C108" s="554" t="s">
        <v>1339</v>
      </c>
      <c r="D108" s="552" t="str">
        <f>VLOOKUP(A108,соответствие!G:BH,21,FALSE())</f>
        <v xml:space="preserve">MT-014 </v>
      </c>
      <c r="E108" s="554"/>
      <c r="F108" s="555" t="str">
        <f>VLOOKUP(A108,соответствие!G:BE,2,FALSE())</f>
        <v>Фасад idea LuxeForm ультраматовий MT-014 iS Чорничний, товщина 17,7 мм, основа - МДФ, зворотня сторона в колір</v>
      </c>
      <c r="G108" s="551" t="s">
        <v>1092</v>
      </c>
    </row>
    <row r="109" spans="1:7" x14ac:dyDescent="0.25">
      <c r="A109" s="424" t="s">
        <v>1215</v>
      </c>
      <c r="B109" s="554" t="s">
        <v>1293</v>
      </c>
      <c r="C109" s="554" t="s">
        <v>1340</v>
      </c>
      <c r="D109" s="552" t="str">
        <f>VLOOKUP(A109,соответствие!G:BH,21,FALSE())</f>
        <v xml:space="preserve">MT-015 </v>
      </c>
      <c r="E109" s="554"/>
      <c r="F109" s="555" t="str">
        <f>VLOOKUP(A109,соответствие!G:BE,2,FALSE())</f>
        <v>Фасад idea LuxeForm ультраматовий MT-015 iS Чорний трюфель, товщина 17,7 мм, основа - МДФ, зворотня сторона в колір</v>
      </c>
      <c r="G109" s="551" t="s">
        <v>1093</v>
      </c>
    </row>
    <row r="110" spans="1:7" x14ac:dyDescent="0.25">
      <c r="A110" s="424" t="s">
        <v>1194</v>
      </c>
      <c r="B110" s="554" t="s">
        <v>1303</v>
      </c>
      <c r="C110" s="554" t="s">
        <v>1319</v>
      </c>
      <c r="D110" s="552" t="str">
        <f>VLOOKUP(A110,соответствие!G:BH,21,FALSE())</f>
        <v xml:space="preserve">GL-01 </v>
      </c>
      <c r="E110" s="554"/>
      <c r="F110" s="555" t="str">
        <f>VLOOKUP(A110,соответствие!G:BE,2,FALSE())</f>
        <v>Фасад idea LuxeForm високоглянцевий GL-01 iS Маршмелоу, товщина 17,7 мм, основа - МДФ, зворотня сторона в колір</v>
      </c>
      <c r="G110" s="551" t="s">
        <v>1094</v>
      </c>
    </row>
    <row r="111" spans="1:7" x14ac:dyDescent="0.25">
      <c r="A111" s="424" t="s">
        <v>1201</v>
      </c>
      <c r="B111" s="554" t="s">
        <v>1279</v>
      </c>
      <c r="C111" s="554" t="s">
        <v>1326</v>
      </c>
      <c r="D111" s="552" t="str">
        <f>VLOOKUP(A111,соответствие!G:BH,21,FALSE())</f>
        <v xml:space="preserve">GL-02 </v>
      </c>
      <c r="E111" s="554"/>
      <c r="F111" s="555" t="str">
        <f>VLOOKUP(A111,соответствие!G:BE,2,FALSE())</f>
        <v>Фасад idea LuxeForm високоглянцевий GL-02 iS Пломбір, товщина 17,7 мм, основа - МДФ, зворотня сторона в колір</v>
      </c>
      <c r="G111" s="551" t="s">
        <v>1095</v>
      </c>
    </row>
    <row r="112" spans="1:7" x14ac:dyDescent="0.25">
      <c r="A112" s="424" t="s">
        <v>1202</v>
      </c>
      <c r="B112" s="554" t="s">
        <v>1280</v>
      </c>
      <c r="C112" s="554" t="s">
        <v>1327</v>
      </c>
      <c r="D112" s="552" t="str">
        <f>VLOOKUP(A112,соответствие!G:BH,21,FALSE())</f>
        <v xml:space="preserve">GL-03 </v>
      </c>
      <c r="E112" s="554"/>
      <c r="F112" s="555" t="str">
        <f>VLOOKUP(A112,соответствие!G:BE,2,FALSE())</f>
        <v>Фасад idea LuxeForm високоглянцевий GL-03 iS Айворі, товщина 17,7 мм, основа - МДФ, зворотня сторона в колір</v>
      </c>
      <c r="G112" s="551" t="s">
        <v>1096</v>
      </c>
    </row>
    <row r="113" spans="1:7" x14ac:dyDescent="0.25">
      <c r="A113" s="424" t="s">
        <v>1203</v>
      </c>
      <c r="B113" s="554" t="s">
        <v>1281</v>
      </c>
      <c r="C113" s="554" t="s">
        <v>1328</v>
      </c>
      <c r="D113" s="552" t="str">
        <f>VLOOKUP(A113,соответствие!G:BH,21,FALSE())</f>
        <v xml:space="preserve">GL-04 </v>
      </c>
      <c r="E113" s="554"/>
      <c r="F113" s="555" t="str">
        <f>VLOOKUP(A113,соответствие!G:BE,2,FALSE())</f>
        <v>Фасад idea LuxeForm високоглянцевий GL-04 iS Бешамель, товщина 17,7 мм, основа - МДФ, зворотня сторона в колір</v>
      </c>
      <c r="G113" s="551" t="s">
        <v>1097</v>
      </c>
    </row>
    <row r="114" spans="1:7" x14ac:dyDescent="0.25">
      <c r="A114" s="424" t="s">
        <v>1204</v>
      </c>
      <c r="B114" s="554" t="s">
        <v>1282</v>
      </c>
      <c r="C114" s="554" t="s">
        <v>1329</v>
      </c>
      <c r="D114" s="552" t="str">
        <f>VLOOKUP(A114,соответствие!G:BH,21,FALSE())</f>
        <v xml:space="preserve">GL-05 </v>
      </c>
      <c r="E114" s="554"/>
      <c r="F114" s="555" t="str">
        <f>VLOOKUP(A114,соответствие!G:BE,2,FALSE())</f>
        <v>Фасад idea LuxeForm високоглянцевий GL-05 iS Крем, товщина 17,7 мм, основа - МДФ, зворотня сторона в колір</v>
      </c>
      <c r="G114" s="551" t="s">
        <v>1098</v>
      </c>
    </row>
    <row r="115" spans="1:7" x14ac:dyDescent="0.25">
      <c r="A115" s="424" t="s">
        <v>1205</v>
      </c>
      <c r="B115" s="554" t="s">
        <v>1283</v>
      </c>
      <c r="C115" s="554" t="s">
        <v>1330</v>
      </c>
      <c r="D115" s="552" t="str">
        <f>VLOOKUP(A115,соответствие!G:BH,21,FALSE())</f>
        <v xml:space="preserve">GL-06 </v>
      </c>
      <c r="E115" s="554"/>
      <c r="F115" s="555" t="str">
        <f>VLOOKUP(A115,соответствие!G:BE,2,FALSE())</f>
        <v>Фасад idea LuxeForm високоглянцевий GL-06 iS Лате, товщина 17,7 мм, основа - МДФ, зворотня сторона в колір</v>
      </c>
      <c r="G115" s="551" t="s">
        <v>1099</v>
      </c>
    </row>
    <row r="116" spans="1:7" x14ac:dyDescent="0.25">
      <c r="A116" s="424" t="s">
        <v>1206</v>
      </c>
      <c r="B116" s="554" t="s">
        <v>1284</v>
      </c>
      <c r="C116" s="554" t="s">
        <v>1331</v>
      </c>
      <c r="D116" s="552" t="str">
        <f>VLOOKUP(A116,соответствие!G:BH,21,FALSE())</f>
        <v xml:space="preserve">GL-07 </v>
      </c>
      <c r="E116" s="554"/>
      <c r="F116" s="555" t="str">
        <f>VLOOKUP(A116,соответствие!G:BE,2,FALSE())</f>
        <v>Фасад idea LuxeForm високоглянцевий GL-07 iS Сірий мускус, товщина 17,7 мм, основа - МДФ, зворотня сторона в колір</v>
      </c>
      <c r="G116" s="551" t="s">
        <v>1100</v>
      </c>
    </row>
    <row r="117" spans="1:7" x14ac:dyDescent="0.25">
      <c r="A117" s="424" t="s">
        <v>1207</v>
      </c>
      <c r="B117" s="554" t="s">
        <v>1285</v>
      </c>
      <c r="C117" s="554" t="s">
        <v>1332</v>
      </c>
      <c r="D117" s="552" t="str">
        <f>VLOOKUP(A117,соответствие!G:BH,21,FALSE())</f>
        <v xml:space="preserve">GL-08 </v>
      </c>
      <c r="E117" s="554"/>
      <c r="F117" s="555" t="str">
        <f>VLOOKUP(A117,соответствие!G:BE,2,FALSE())</f>
        <v>Фасад idea LuxeForm високоглянцевий GL-08 iS Какао, товщина 17,7 мм, основа - МДФ, зворотня сторона в колір</v>
      </c>
      <c r="G117" s="551" t="s">
        <v>1101</v>
      </c>
    </row>
    <row r="118" spans="1:7" x14ac:dyDescent="0.25">
      <c r="A118" s="424" t="s">
        <v>1208</v>
      </c>
      <c r="B118" s="554" t="s">
        <v>1286</v>
      </c>
      <c r="C118" s="554" t="s">
        <v>1333</v>
      </c>
      <c r="D118" s="552" t="str">
        <f>VLOOKUP(A118,соответствие!G:BH,21,FALSE())</f>
        <v xml:space="preserve">GL-09 </v>
      </c>
      <c r="E118" s="554"/>
      <c r="F118" s="555" t="str">
        <f>VLOOKUP(A118,соответствие!G:BE,2,FALSE())</f>
        <v>Фасад idea LuxeForm високоглянцевий GL-09 iS Тауп-грей, товщина 17,7 мм, основа - МДФ, зворотня сторона в колір</v>
      </c>
      <c r="G118" s="551" t="s">
        <v>1102</v>
      </c>
    </row>
    <row r="119" spans="1:7" x14ac:dyDescent="0.25">
      <c r="A119" s="424" t="s">
        <v>1195</v>
      </c>
      <c r="B119" s="554" t="s">
        <v>1304</v>
      </c>
      <c r="C119" s="554" t="s">
        <v>1320</v>
      </c>
      <c r="D119" s="552" t="str">
        <f>VLOOKUP(A119,соответствие!G:BH,21,FALSE())</f>
        <v xml:space="preserve">GL-010 </v>
      </c>
      <c r="E119" s="554"/>
      <c r="F119" s="555" t="str">
        <f>VLOOKUP(A119,соответствие!G:BE,2,FALSE())</f>
        <v>Фасад idea LuxeForm високоглянцевий GL-010 iS Сульфур, товщина 17,7 мм, основа - МДФ, зворотня сторона в колір</v>
      </c>
      <c r="G119" s="551" t="s">
        <v>1103</v>
      </c>
    </row>
    <row r="120" spans="1:7" x14ac:dyDescent="0.25">
      <c r="A120" s="424" t="s">
        <v>1196</v>
      </c>
      <c r="B120" s="554" t="s">
        <v>1305</v>
      </c>
      <c r="C120" s="554" t="s">
        <v>1321</v>
      </c>
      <c r="D120" s="552" t="str">
        <f>VLOOKUP(A120,соответствие!G:BH,21,FALSE())</f>
        <v xml:space="preserve">GL-011 </v>
      </c>
      <c r="E120" s="554"/>
      <c r="F120" s="555" t="str">
        <f>VLOOKUP(A120,соответствие!G:BE,2,FALSE())</f>
        <v>Фасад idea LuxeForm високоглянцевий GL-011 iS Аріан, товщина 17,7 мм, основа - МДФ, зворотня сторона в колір</v>
      </c>
      <c r="G120" s="551" t="s">
        <v>1104</v>
      </c>
    </row>
    <row r="121" spans="1:7" x14ac:dyDescent="0.25">
      <c r="A121" s="424" t="s">
        <v>1197</v>
      </c>
      <c r="B121" s="554" t="s">
        <v>1306</v>
      </c>
      <c r="C121" s="554" t="s">
        <v>1322</v>
      </c>
      <c r="D121" s="552" t="str">
        <f>VLOOKUP(A121,соответствие!G:BH,21,FALSE())</f>
        <v xml:space="preserve">GL-012 </v>
      </c>
      <c r="E121" s="554"/>
      <c r="F121" s="555" t="str">
        <f>VLOOKUP(A121,соответствие!G:BE,2,FALSE())</f>
        <v>Фасад idea LuxeForm високоглянцевий GL-012 iS Розмарин, товщина 17,7 мм, основа - МДФ, зворотня сторона в колір</v>
      </c>
      <c r="G121" s="551" t="s">
        <v>1105</v>
      </c>
    </row>
    <row r="122" spans="1:7" x14ac:dyDescent="0.25">
      <c r="A122" s="424" t="s">
        <v>1198</v>
      </c>
      <c r="B122" s="554" t="s">
        <v>1307</v>
      </c>
      <c r="C122" s="554" t="s">
        <v>1323</v>
      </c>
      <c r="D122" s="552" t="str">
        <f>VLOOKUP(A122,соответствие!G:BH,21,FALSE())</f>
        <v xml:space="preserve">GL-013 </v>
      </c>
      <c r="E122" s="554"/>
      <c r="F122" s="555" t="str">
        <f>VLOOKUP(A122,соответствие!G:BE,2,FALSE())</f>
        <v>Фасад idea LuxeForm високоглянцевий GL-013 iS Аквамарин, товщина 17,7 мм, основа - МДФ, зворотня сторона в колір</v>
      </c>
      <c r="G122" s="551" t="s">
        <v>1106</v>
      </c>
    </row>
    <row r="123" spans="1:7" x14ac:dyDescent="0.25">
      <c r="A123" s="424" t="s">
        <v>1199</v>
      </c>
      <c r="B123" s="554" t="s">
        <v>1308</v>
      </c>
      <c r="C123" s="554" t="s">
        <v>1324</v>
      </c>
      <c r="D123" s="552" t="str">
        <f>VLOOKUP(A123,соответствие!G:BH,21,FALSE())</f>
        <v xml:space="preserve">GL-014 </v>
      </c>
      <c r="E123" s="554"/>
      <c r="F123" s="555" t="str">
        <f>VLOOKUP(A123,соответствие!G:BE,2,FALSE())</f>
        <v>Фасад idea LuxeForm високоглянцевий GL-014 iS Чорничний, товщина 17,7 мм, основа - МДФ, зворотня сторона в колір</v>
      </c>
      <c r="G123" s="551" t="s">
        <v>1107</v>
      </c>
    </row>
    <row r="124" spans="1:7" x14ac:dyDescent="0.25">
      <c r="A124" s="424" t="s">
        <v>1200</v>
      </c>
      <c r="B124" s="554" t="s">
        <v>1309</v>
      </c>
      <c r="C124" s="554" t="s">
        <v>1325</v>
      </c>
      <c r="D124" s="552" t="str">
        <f>VLOOKUP(A124,соответствие!G:BH,21,FALSE())</f>
        <v xml:space="preserve">GL-015 </v>
      </c>
      <c r="E124" s="554"/>
      <c r="F124" s="555" t="str">
        <f>VLOOKUP(A124,соответствие!G:BE,2,FALSE())</f>
        <v>Фасад idea LuxeForm високоглянцевий GL-015 iS Чорний трюфель, товщина 17,7 мм, основа - МДФ, зворотня сторона в колір</v>
      </c>
      <c r="G124" s="551" t="s">
        <v>1108</v>
      </c>
    </row>
    <row r="125" spans="1:7" x14ac:dyDescent="0.25">
      <c r="A125" s="424" t="s">
        <v>1185</v>
      </c>
      <c r="B125" s="554" t="s">
        <v>1263</v>
      </c>
      <c r="C125" s="554" t="s">
        <v>1310</v>
      </c>
      <c r="D125" s="552" t="str">
        <f>VLOOKUP(A125,соответствие!G:BH,21,FALSE())</f>
        <v xml:space="preserve">FN-021 </v>
      </c>
      <c r="E125" s="554"/>
      <c r="F125" s="555" t="str">
        <f>VLOOKUP(A125,соответствие!G:BE,2,FALSE())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25" s="551" t="s">
        <v>1109</v>
      </c>
    </row>
    <row r="126" spans="1:7" x14ac:dyDescent="0.25">
      <c r="A126" s="424" t="s">
        <v>1186</v>
      </c>
      <c r="B126" s="554" t="s">
        <v>1264</v>
      </c>
      <c r="C126" s="554" t="s">
        <v>1311</v>
      </c>
      <c r="D126" s="552" t="str">
        <f>VLOOKUP(A126,соответствие!G:BH,21,FALSE())</f>
        <v xml:space="preserve">FN-022 </v>
      </c>
      <c r="E126" s="554"/>
      <c r="F126" s="555" t="str">
        <f>VLOOKUP(A126,соответствие!G:BE,2,FALSE())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6" s="551" t="s">
        <v>1110</v>
      </c>
    </row>
    <row r="127" spans="1:7" x14ac:dyDescent="0.25">
      <c r="A127" s="424" t="s">
        <v>1187</v>
      </c>
      <c r="B127" s="554" t="s">
        <v>1265</v>
      </c>
      <c r="C127" s="554" t="s">
        <v>1312</v>
      </c>
      <c r="D127" s="552" t="str">
        <f>VLOOKUP(A127,соответствие!G:BH,21,FALSE())</f>
        <v xml:space="preserve">FN-023 </v>
      </c>
      <c r="E127" s="554"/>
      <c r="F127" s="555" t="str">
        <f>VLOOKUP(A127,соответствие!G:BE,2,FALSE())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7" s="551" t="s">
        <v>1111</v>
      </c>
    </row>
    <row r="128" spans="1:7" x14ac:dyDescent="0.25">
      <c r="A128" s="424" t="s">
        <v>1188</v>
      </c>
      <c r="B128" s="554" t="s">
        <v>1266</v>
      </c>
      <c r="C128" s="554" t="s">
        <v>1313</v>
      </c>
      <c r="D128" s="552" t="str">
        <f>VLOOKUP(A128,соответствие!G:BH,21,FALSE())</f>
        <v xml:space="preserve">FN-024 </v>
      </c>
      <c r="E128" s="554"/>
      <c r="F128" s="555" t="str">
        <f>VLOOKUP(A128,соответствие!G:BE,2,FALSE())</f>
        <v>Фасад idea LuxeForm текстурний FN-024 iS В'яз сірий, товщина 17,7 мм, основа - МДФ, зворотня сторона FN-024 iS В'яз сірий</v>
      </c>
      <c r="G128" s="551" t="s">
        <v>1112</v>
      </c>
    </row>
    <row r="129" spans="1:7" x14ac:dyDescent="0.25">
      <c r="A129" s="424" t="s">
        <v>1189</v>
      </c>
      <c r="B129" s="554" t="s">
        <v>1267</v>
      </c>
      <c r="C129" s="554" t="s">
        <v>1314</v>
      </c>
      <c r="D129" s="552" t="str">
        <f>VLOOKUP(A129,соответствие!G:BH,21,FALSE())</f>
        <v xml:space="preserve">FN-025 </v>
      </c>
      <c r="E129" s="554"/>
      <c r="F129" s="555" t="str">
        <f>VLOOKUP(A129,соответствие!G:BE,2,FALSE())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9" s="551" t="s">
        <v>1113</v>
      </c>
    </row>
    <row r="130" spans="1:7" x14ac:dyDescent="0.25">
      <c r="A130" s="424" t="s">
        <v>1190</v>
      </c>
      <c r="B130" s="554" t="s">
        <v>1268</v>
      </c>
      <c r="C130" s="554" t="s">
        <v>1315</v>
      </c>
      <c r="D130" s="552" t="str">
        <f>VLOOKUP(A130,соответствие!G:BH,21,FALSE())</f>
        <v xml:space="preserve">FN-026 </v>
      </c>
      <c r="E130" s="554"/>
      <c r="F130" s="555" t="str">
        <f>VLOOKUP(A130,соответствие!G:BE,2,FALSE())</f>
        <v>Фасад idea LuxeForm текстурний FN-026 iS Дуб піщаний, товщина 17,7 мм, основа - МДФ, зворотня сторона FN-026 iS Дуб піщаний</v>
      </c>
      <c r="G130" s="551" t="s">
        <v>1114</v>
      </c>
    </row>
    <row r="131" spans="1:7" x14ac:dyDescent="0.25">
      <c r="A131" s="424" t="s">
        <v>1191</v>
      </c>
      <c r="B131" s="554" t="s">
        <v>1269</v>
      </c>
      <c r="C131" s="554" t="s">
        <v>1316</v>
      </c>
      <c r="D131" s="552" t="str">
        <f>VLOOKUP(A131,соответствие!G:BH,21,FALSE())</f>
        <v xml:space="preserve">FN-027 </v>
      </c>
      <c r="E131" s="554"/>
      <c r="F131" s="555" t="str">
        <f>VLOOKUP(A131,соответствие!G:BE,2,FALSE())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31" s="551" t="s">
        <v>1115</v>
      </c>
    </row>
    <row r="132" spans="1:7" x14ac:dyDescent="0.25">
      <c r="A132" s="424" t="s">
        <v>1192</v>
      </c>
      <c r="B132" s="554" t="s">
        <v>1270</v>
      </c>
      <c r="C132" s="554" t="s">
        <v>1317</v>
      </c>
      <c r="D132" s="552" t="str">
        <f>VLOOKUP(A132,соответствие!G:BH,21,FALSE())</f>
        <v xml:space="preserve">FN-051 </v>
      </c>
      <c r="E132" s="554"/>
      <c r="F132" s="555" t="str">
        <f>VLOOKUP(A132,соответствие!G:BE,2,FALSE())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32" s="551" t="s">
        <v>1116</v>
      </c>
    </row>
    <row r="133" spans="1:7" x14ac:dyDescent="0.25">
      <c r="A133" s="424" t="s">
        <v>1193</v>
      </c>
      <c r="B133" s="554" t="s">
        <v>1271</v>
      </c>
      <c r="C133" s="554" t="s">
        <v>1318</v>
      </c>
      <c r="D133" s="552" t="str">
        <f>VLOOKUP(A133,соответствие!G:BH,21,FALSE())</f>
        <v xml:space="preserve">FN-052 </v>
      </c>
      <c r="E133" s="554"/>
      <c r="F133" s="555" t="str">
        <f>VLOOKUP(A133,соответствие!G:BE,2,FALSE())</f>
        <v>Фасад idea LuxeForm текстурний FN-052 iS Багамський камінь, товщина 17,7 мм, основа - МДФ, зворотня сторона FN-052 iS Багамський камінь</v>
      </c>
      <c r="G133" s="551" t="s">
        <v>1117</v>
      </c>
    </row>
    <row r="134" spans="1:7" ht="12.75" customHeight="1" x14ac:dyDescent="0.25">
      <c r="A134" s="340"/>
      <c r="B134" s="340"/>
      <c r="C134" s="340"/>
      <c r="D134" s="362"/>
      <c r="E134" s="362"/>
      <c r="F134" s="362"/>
    </row>
    <row r="135" spans="1:7" ht="12.75" customHeight="1" x14ac:dyDescent="0.25">
      <c r="A135" s="362" t="s">
        <v>175</v>
      </c>
      <c r="B135" s="362" t="s">
        <v>868</v>
      </c>
      <c r="C135" s="362">
        <v>73809457</v>
      </c>
      <c r="D135" s="362" t="str">
        <f>VLOOKUP(A135,соответствие!G:BH,21,FALSE())</f>
        <v>FN021SL-DUAL</v>
      </c>
      <c r="E135" s="362"/>
      <c r="F135" s="362" t="str">
        <f>VLOOKUP(A135,соответствие!G:BE,2,FALSE())</f>
        <v>Фасад PVC матовий FN021SL дуб карамель, DUAL, товщина 17,9 мм, основа - МДФ, зворотня сторона – FN021SL дуб карамель</v>
      </c>
      <c r="G135" s="362" t="s">
        <v>869</v>
      </c>
    </row>
    <row r="136" spans="1:7" ht="12.75" customHeight="1" x14ac:dyDescent="0.25">
      <c r="A136" s="362" t="s">
        <v>177</v>
      </c>
      <c r="B136" s="362" t="s">
        <v>870</v>
      </c>
      <c r="C136" s="362"/>
      <c r="D136" s="362" t="str">
        <f>VLOOKUP(A136,соответствие!G:BH,21,FALSE())</f>
        <v>FN022SL-DUAL</v>
      </c>
      <c r="E136" s="362"/>
      <c r="F136" s="362" t="str">
        <f>VLOOKUP(A136,соответствие!G:BE,2,FALSE())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6" s="362" t="s">
        <v>871</v>
      </c>
    </row>
    <row r="137" spans="1:7" ht="12.75" customHeight="1" x14ac:dyDescent="0.25">
      <c r="A137" s="362" t="s">
        <v>179</v>
      </c>
      <c r="B137" s="362" t="s">
        <v>872</v>
      </c>
      <c r="C137" s="362"/>
      <c r="D137" s="362" t="str">
        <f>VLOOKUP(A137,соответствие!G:BH,21,FALSE())</f>
        <v>FN023SL-DUAL</v>
      </c>
      <c r="E137" s="362"/>
      <c r="F137" s="362" t="str">
        <f>VLOOKUP(A137,соответствие!G:BE,2,FALSE())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7" s="362" t="s">
        <v>873</v>
      </c>
    </row>
    <row r="138" spans="1:7" ht="12.75" customHeight="1" x14ac:dyDescent="0.25">
      <c r="A138" s="362" t="s">
        <v>181</v>
      </c>
      <c r="B138" s="362" t="s">
        <v>874</v>
      </c>
      <c r="C138" s="362"/>
      <c r="D138" s="362" t="str">
        <f>VLOOKUP(A138,соответствие!G:BH,21,FALSE())</f>
        <v>FN024SL-DUAL</v>
      </c>
      <c r="E138" s="362"/>
      <c r="F138" s="362" t="str">
        <f>VLOOKUP(A138,соответствие!G:BE,2,FALSE())</f>
        <v>Фасад PVC матовий FN024SL в'яз сірий, DUAL, товщина 17,9 мм, основа - МДФ, зворотня сторона – FN024SL в'яз сірий</v>
      </c>
      <c r="G138" s="362" t="s">
        <v>875</v>
      </c>
    </row>
    <row r="139" spans="1:7" ht="12.75" customHeight="1" x14ac:dyDescent="0.25">
      <c r="A139" s="362" t="s">
        <v>183</v>
      </c>
      <c r="B139" s="362" t="s">
        <v>876</v>
      </c>
      <c r="C139" s="362"/>
      <c r="D139" s="362" t="str">
        <f>VLOOKUP(A139,соответствие!G:BH,21,FALSE())</f>
        <v>FN025SL-DUAL</v>
      </c>
      <c r="E139" s="362"/>
      <c r="F139" s="362" t="str">
        <f>VLOOKUP(A139,соответствие!G:BE,2,FALSE())</f>
        <v>Фасад PVC матовий FN025SL клен гірський, DUAL, товщина 17,9 мм, основа - МДФ, зворотня сторона – FN025SL клен гірський</v>
      </c>
      <c r="G139" s="362" t="s">
        <v>877</v>
      </c>
    </row>
    <row r="140" spans="1:7" ht="12.75" customHeight="1" x14ac:dyDescent="0.25">
      <c r="A140" s="362" t="s">
        <v>185</v>
      </c>
      <c r="B140" s="362" t="s">
        <v>878</v>
      </c>
      <c r="C140" s="362">
        <v>73809464</v>
      </c>
      <c r="D140" s="362" t="str">
        <f>VLOOKUP(A140,соответствие!G:BH,21,FALSE())</f>
        <v>FN051SL-DUAL</v>
      </c>
      <c r="E140" s="362"/>
      <c r="F140" s="362" t="str">
        <f>VLOOKUP(A140,соответствие!G:BE,2,FALSE())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40" s="362" t="s">
        <v>879</v>
      </c>
    </row>
    <row r="141" spans="1:7" ht="12.75" customHeight="1" x14ac:dyDescent="0.25">
      <c r="A141" s="362" t="s">
        <v>187</v>
      </c>
      <c r="B141" s="362" t="s">
        <v>880</v>
      </c>
      <c r="C141" s="362"/>
      <c r="D141" s="362" t="str">
        <f>VLOOKUP(A141,соответствие!G:BH,21,FALSE())</f>
        <v>FN052SL-DUAL</v>
      </c>
      <c r="E141" s="362"/>
      <c r="F141" s="362" t="str">
        <f>VLOOKUP(A141,соответствие!G:BE,2,FALSE())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41" s="362" t="s">
        <v>881</v>
      </c>
    </row>
    <row r="142" spans="1:7" ht="12.75" customHeight="1" x14ac:dyDescent="0.25">
      <c r="A142" s="387" t="s">
        <v>914</v>
      </c>
      <c r="B142" s="387" t="s">
        <v>916</v>
      </c>
      <c r="C142" s="387">
        <v>74121718</v>
      </c>
      <c r="D142" s="387" t="str">
        <f>VLOOKUP(A142,[2]соответствие!G:BH,21,FALSE())</f>
        <v>GL-DUO-0001U SL</v>
      </c>
      <c r="E142" s="387"/>
      <c r="F142" s="387" t="str">
        <f>VLOOKUP(A142,[2]соответствие!G:BE,2,FALSE())</f>
        <v>Фасад PVC глянцевий GL-0001U SL білий, DUO, товщина 17,9 мм, основа - МДФ, зворотня сторона – MT-0001U SL білий</v>
      </c>
      <c r="G142" s="387" t="s">
        <v>915</v>
      </c>
    </row>
    <row r="143" spans="1:7" ht="12.75" customHeight="1" x14ac:dyDescent="0.25">
      <c r="A143" s="387" t="s">
        <v>917</v>
      </c>
      <c r="B143" s="387" t="s">
        <v>919</v>
      </c>
      <c r="C143" s="387">
        <v>74121732</v>
      </c>
      <c r="D143" s="387" t="str">
        <f>VLOOKUP(A143,[2]соответствие!G:BH,21,FALSE())</f>
        <v>GL-DUO-0002U SL</v>
      </c>
      <c r="E143" s="387"/>
      <c r="F143" s="387" t="str">
        <f>VLOOKUP(A143,[2]соответствие!G:BE,2,FALSE())</f>
        <v>Фасад PVC глянцевий GL-0002U SL магнолія, DUO, товщина 17,9 мм, основа - МДФ, зворотня сторона – MT-0002U SL магнолія</v>
      </c>
      <c r="G143" s="387" t="s">
        <v>918</v>
      </c>
    </row>
    <row r="144" spans="1:7" ht="12.75" customHeight="1" x14ac:dyDescent="0.25">
      <c r="A144" s="387" t="s">
        <v>920</v>
      </c>
      <c r="B144" s="387" t="s">
        <v>922</v>
      </c>
      <c r="C144" s="387">
        <v>74121756</v>
      </c>
      <c r="D144" s="387" t="str">
        <f>VLOOKUP(A144,[2]соответствие!G:BH,21,FALSE())</f>
        <v>GL-DUO-0003U SL</v>
      </c>
      <c r="E144" s="387"/>
      <c r="F144" s="387" t="str">
        <f>VLOOKUP(A144,[2]соответствие!G:BE,2,FALSE())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44" s="387" t="s">
        <v>921</v>
      </c>
    </row>
    <row r="145" spans="1:7" ht="12.75" customHeight="1" x14ac:dyDescent="0.25">
      <c r="A145" s="387" t="s">
        <v>923</v>
      </c>
      <c r="B145" s="387" t="s">
        <v>925</v>
      </c>
      <c r="C145" s="387">
        <v>74121770</v>
      </c>
      <c r="D145" s="387" t="str">
        <f>VLOOKUP(A145,[2]соответствие!G:BH,21,FALSE())</f>
        <v>GL-DUO-0004U SL</v>
      </c>
      <c r="E145" s="387"/>
      <c r="F145" s="387" t="str">
        <f>VLOOKUP(A145,[2]соответствие!G:BE,2,FALSE())</f>
        <v>Фасад PVC глянцева GL-0004U SL сірий дощ, DUO, товщина 17,9 мм, основа - МДФ, зворотня сторона – MT-0004U SL сірий дощ</v>
      </c>
      <c r="G145" s="387" t="s">
        <v>924</v>
      </c>
    </row>
    <row r="146" spans="1:7" ht="12.75" customHeight="1" x14ac:dyDescent="0.25">
      <c r="A146" s="362" t="s">
        <v>159</v>
      </c>
      <c r="B146" s="362" t="s">
        <v>882</v>
      </c>
      <c r="C146" s="362">
        <v>73464731</v>
      </c>
      <c r="D146" s="362" t="str">
        <f>VLOOKUP(A146,соответствие!G:BH,21,FALSE())</f>
        <v>GL-DUAL-0001U SL</v>
      </c>
      <c r="E146" s="362"/>
      <c r="F146" s="362" t="str">
        <f>VLOOKUP(A146,соответствие!G:BE,2,FALSE())</f>
        <v>Фасад PVC глянцевий GL-0001U SL білий, DUAL, товщина 17,9 мм, основа - МДФ, зворотня сторона – GL-0001U SL білий</v>
      </c>
      <c r="G146" s="362" t="s">
        <v>883</v>
      </c>
    </row>
    <row r="147" spans="1:7" ht="12.75" customHeight="1" x14ac:dyDescent="0.25">
      <c r="A147" s="362" t="s">
        <v>161</v>
      </c>
      <c r="B147" s="362" t="s">
        <v>884</v>
      </c>
      <c r="C147" s="362">
        <v>73464342</v>
      </c>
      <c r="D147" s="362" t="str">
        <f>VLOOKUP(A147,соответствие!G:BH,21,FALSE())</f>
        <v>GL-DUAL-0002U SL</v>
      </c>
      <c r="E147" s="362"/>
      <c r="F147" s="362" t="str">
        <f>VLOOKUP(A147,соответствие!G:BE,2,FALSE())</f>
        <v>Фасад PVC глянцевий GL-0002U SL магнолія, DUAL, товщина 17,9 мм, основа - МДФ, зворотня сторона – GL-0002U SL магнолія</v>
      </c>
      <c r="G147" s="362" t="s">
        <v>885</v>
      </c>
    </row>
    <row r="148" spans="1:7" ht="12.75" customHeight="1" x14ac:dyDescent="0.25">
      <c r="A148" s="362" t="s">
        <v>163</v>
      </c>
      <c r="B148" s="362" t="s">
        <v>886</v>
      </c>
      <c r="C148" s="362">
        <v>73459737</v>
      </c>
      <c r="D148" s="362" t="str">
        <f>VLOOKUP(A148,соответствие!G:BH,21,FALSE())</f>
        <v>GL-DUAL-0003U SL</v>
      </c>
      <c r="E148" s="362"/>
      <c r="F148" s="362" t="str">
        <f>VLOOKUP(A148,соответствие!G:BE,2,FALSE())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8" s="362" t="s">
        <v>887</v>
      </c>
    </row>
    <row r="149" spans="1:7" ht="12.75" customHeight="1" x14ac:dyDescent="0.25">
      <c r="A149" s="362" t="s">
        <v>165</v>
      </c>
      <c r="B149" s="362" t="s">
        <v>888</v>
      </c>
      <c r="C149" s="362">
        <v>73461044</v>
      </c>
      <c r="D149" s="362" t="str">
        <f>VLOOKUP(A149,соответствие!G:BH,21,FALSE())</f>
        <v>GL-DUAL-0004U SL</v>
      </c>
      <c r="E149" s="362"/>
      <c r="F149" s="362" t="str">
        <f>VLOOKUP(A149,соответствие!G:BE,2,FALSE())</f>
        <v>Фасад PVC глянцева GL-0004U SL сірий дощ, DUAL, товщина 17,9 мм, основа - МДФ, зворотня сторона – GL-0004U SL сірий дощ</v>
      </c>
      <c r="G149" s="362" t="s">
        <v>889</v>
      </c>
    </row>
    <row r="150" spans="1:7" ht="12.75" customHeight="1" x14ac:dyDescent="0.25">
      <c r="A150" s="362" t="s">
        <v>167</v>
      </c>
      <c r="B150" s="362" t="s">
        <v>890</v>
      </c>
      <c r="C150" s="362">
        <v>73462416</v>
      </c>
      <c r="D150" s="362" t="str">
        <f>VLOOKUP(A150,соответствие!G:BH,21,FALSE())</f>
        <v>MT-DUAL-0001U SL</v>
      </c>
      <c r="E150" s="362"/>
      <c r="F150" s="362" t="str">
        <f>VLOOKUP(A150,соответствие!G:BE,2,FALSE())</f>
        <v>Фасад PVC матовий MT-0001U SL білий, DUAL, товщина 17,9 мм, основа - МДФ, зворотня сторона – MT-0001U SL білий</v>
      </c>
      <c r="G150" s="362" t="s">
        <v>891</v>
      </c>
    </row>
    <row r="151" spans="1:7" ht="12.75" customHeight="1" x14ac:dyDescent="0.25">
      <c r="A151" s="362" t="s">
        <v>169</v>
      </c>
      <c r="B151" s="362" t="s">
        <v>892</v>
      </c>
      <c r="C151" s="362">
        <v>73463086</v>
      </c>
      <c r="D151" s="362" t="str">
        <f>VLOOKUP(A151,соответствие!G:BH,21,FALSE())</f>
        <v>MT-DUAL-0002U SL</v>
      </c>
      <c r="E151" s="362"/>
      <c r="F151" s="362" t="str">
        <f>VLOOKUP(A151,соответствие!G:BE,2,FALSE())</f>
        <v>Фасад PVC матовий MT-0002U SL магнолія, DUAL, товщина 17,9 мм, основа - МДФ, зворотня сторона – MT-0002U SL магнолія</v>
      </c>
      <c r="G151" s="362" t="s">
        <v>893</v>
      </c>
    </row>
    <row r="152" spans="1:7" ht="12.75" customHeight="1" x14ac:dyDescent="0.25">
      <c r="A152" s="362" t="s">
        <v>171</v>
      </c>
      <c r="B152" s="362" t="s">
        <v>894</v>
      </c>
      <c r="C152" s="362">
        <v>73460474</v>
      </c>
      <c r="D152" s="362" t="str">
        <f>VLOOKUP(A152,соответствие!G:BH,21,FALSE())</f>
        <v>MT-DUAL-0003U SL</v>
      </c>
      <c r="E152" s="362"/>
      <c r="F152" s="362" t="str">
        <f>VLOOKUP(A152,соответствие!G:BE,2,FALSE())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52" s="362" t="s">
        <v>895</v>
      </c>
    </row>
    <row r="153" spans="1:7" ht="12.75" customHeight="1" x14ac:dyDescent="0.25">
      <c r="A153" s="362" t="s">
        <v>173</v>
      </c>
      <c r="B153" s="362" t="s">
        <v>896</v>
      </c>
      <c r="C153" s="362">
        <v>73464359</v>
      </c>
      <c r="D153" s="362" t="str">
        <f>VLOOKUP(A153,соответствие!G:BH,21,FALSE())</f>
        <v>MT-DUAL-0004U SL</v>
      </c>
      <c r="E153" s="362"/>
      <c r="F153" s="362" t="str">
        <f>VLOOKUP(A153,соответствие!G:BE,2,FALSE())</f>
        <v>Фасад PVC матова MT-0004U SL сірий дощ, DUAL, товщина 17,9 мм, основа - МДФ, зворотня сторона – MT-0004U SL сірий дощ</v>
      </c>
      <c r="G153" s="362" t="s">
        <v>897</v>
      </c>
    </row>
  </sheetData>
  <phoneticPr fontId="87" type="noConversion"/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showGridLines="0" zoomScaleNormal="100" workbookViewId="0">
      <selection activeCell="H5" sqref="H5"/>
    </sheetView>
  </sheetViews>
  <sheetFormatPr defaultColWidth="8.6640625" defaultRowHeight="13.2" x14ac:dyDescent="0.25"/>
  <sheetData>
    <row r="1" spans="1:14" x14ac:dyDescent="0.25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4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</row>
    <row r="4" spans="1:14" ht="18" x14ac:dyDescent="0.35">
      <c r="A4" s="2"/>
      <c r="B4" s="2"/>
      <c r="C4" s="44" t="s">
        <v>27</v>
      </c>
      <c r="D4" s="2"/>
      <c r="E4" s="2"/>
      <c r="F4" s="2"/>
      <c r="G4" s="2"/>
      <c r="H4" s="2"/>
      <c r="I4" s="2"/>
      <c r="J4" s="102"/>
      <c r="K4" s="102"/>
      <c r="L4" s="102"/>
      <c r="M4" s="102"/>
      <c r="N4" s="102"/>
    </row>
    <row r="5" spans="1:14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</row>
    <row r="6" spans="1:14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</row>
    <row r="7" spans="1:14" x14ac:dyDescent="0.25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14" x14ac:dyDescent="0.25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</row>
    <row r="9" spans="1:14" x14ac:dyDescent="0.25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</row>
    <row r="10" spans="1:14" x14ac:dyDescent="0.25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</row>
    <row r="11" spans="1:14" x14ac:dyDescent="0.25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</row>
    <row r="12" spans="1:14" x14ac:dyDescent="0.25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</row>
    <row r="13" spans="1:14" x14ac:dyDescent="0.25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</row>
    <row r="14" spans="1:14" x14ac:dyDescent="0.25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</row>
    <row r="15" spans="1:14" x14ac:dyDescent="0.25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</row>
    <row r="16" spans="1:14" x14ac:dyDescent="0.25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x14ac:dyDescent="0.25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</row>
    <row r="18" spans="1:14" x14ac:dyDescent="0.25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</row>
    <row r="19" spans="1:14" x14ac:dyDescent="0.2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</row>
    <row r="20" spans="1:14" x14ac:dyDescent="0.25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</row>
    <row r="21" spans="1:14" x14ac:dyDescent="0.25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</row>
    <row r="22" spans="1:14" x14ac:dyDescent="0.25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</row>
    <row r="23" spans="1:14" x14ac:dyDescent="0.25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</row>
    <row r="24" spans="1:14" x14ac:dyDescent="0.25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</row>
    <row r="25" spans="1:14" x14ac:dyDescent="0.25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x14ac:dyDescent="0.25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</row>
    <row r="27" spans="1:14" x14ac:dyDescent="0.25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</row>
    <row r="28" spans="1:14" x14ac:dyDescent="0.25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</row>
    <row r="29" spans="1:14" x14ac:dyDescent="0.25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</row>
    <row r="30" spans="1:14" x14ac:dyDescent="0.25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</row>
    <row r="31" spans="1:14" x14ac:dyDescent="0.2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</row>
    <row r="32" spans="1:14" x14ac:dyDescent="0.25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</row>
    <row r="33" spans="1:14" x14ac:dyDescent="0.25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</row>
    <row r="34" spans="1:14" x14ac:dyDescent="0.25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</row>
    <row r="35" spans="1:14" x14ac:dyDescent="0.25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</row>
    <row r="36" spans="1:14" x14ac:dyDescent="0.25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</row>
    <row r="37" spans="1:14" x14ac:dyDescent="0.25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</row>
    <row r="38" spans="1:14" x14ac:dyDescent="0.25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</row>
    <row r="39" spans="1:14" x14ac:dyDescent="0.2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x14ac:dyDescent="0.25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</row>
    <row r="41" spans="1:14" x14ac:dyDescent="0.2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zoomScale="55" zoomScaleNormal="55" workbookViewId="0">
      <selection activeCell="G55" sqref="G55"/>
    </sheetView>
  </sheetViews>
  <sheetFormatPr defaultColWidth="9.109375" defaultRowHeight="13.2" x14ac:dyDescent="0.25"/>
  <cols>
    <col min="1" max="4" width="9.109375" style="103"/>
    <col min="5" max="5" width="9.109375" style="104"/>
    <col min="6" max="19" width="9.109375" style="103"/>
    <col min="20" max="20" width="9.109375" style="103" customWidth="1"/>
    <col min="21" max="1024" width="9.109375" style="103"/>
  </cols>
  <sheetData>
    <row r="2" spans="1:22" s="106" customFormat="1" ht="46.2" x14ac:dyDescent="0.85">
      <c r="A2" s="105" t="s">
        <v>57</v>
      </c>
      <c r="E2" s="107"/>
      <c r="V2" s="105" t="s">
        <v>945</v>
      </c>
    </row>
    <row r="3" spans="1:22" ht="27.75" customHeight="1" x14ac:dyDescent="0.5">
      <c r="A3" s="108" t="s">
        <v>943</v>
      </c>
      <c r="V3" s="108" t="s">
        <v>949</v>
      </c>
    </row>
    <row r="28" spans="1:22" s="106" customFormat="1" ht="46.2" x14ac:dyDescent="0.85">
      <c r="A28" s="105" t="s">
        <v>58</v>
      </c>
      <c r="E28" s="107"/>
      <c r="V28" s="105" t="s">
        <v>946</v>
      </c>
    </row>
    <row r="29" spans="1:22" ht="27.75" customHeight="1" x14ac:dyDescent="0.5">
      <c r="A29" s="108" t="s">
        <v>944</v>
      </c>
      <c r="V29" s="108" t="s">
        <v>950</v>
      </c>
    </row>
    <row r="31" spans="1:22" ht="18" x14ac:dyDescent="0.35">
      <c r="C31" s="109"/>
      <c r="D31" s="109"/>
      <c r="E31" s="110"/>
    </row>
    <row r="54" spans="1:22" s="106" customFormat="1" ht="16.5" customHeight="1" x14ac:dyDescent="0.4">
      <c r="E54" s="107"/>
    </row>
    <row r="55" spans="1:22" ht="46.2" x14ac:dyDescent="0.85">
      <c r="A55" s="105" t="s">
        <v>59</v>
      </c>
      <c r="V55" s="105" t="s">
        <v>947</v>
      </c>
    </row>
    <row r="56" spans="1:22" s="108" customFormat="1" ht="30" x14ac:dyDescent="0.5">
      <c r="A56" s="108" t="s">
        <v>948</v>
      </c>
      <c r="E56" s="111"/>
      <c r="V56" s="108" t="s">
        <v>951</v>
      </c>
    </row>
  </sheetData>
  <sheetProtection algorithmName="SHA-512" hashValue="6azzlaSdYjnPhhSEv99yCQIr92DpvZn7SAI7Ppt/qvxKer9tvuGzMpBjeomsI8BqRO/B0aATiX6KyrN3FsiGkw==" saltValue="ElstQs2wA4ZDJS+J1kbGWw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93"/>
  <sheetViews>
    <sheetView topLeftCell="A179" zoomScaleNormal="100" workbookViewId="0">
      <selection activeCell="B85" sqref="B85"/>
    </sheetView>
  </sheetViews>
  <sheetFormatPr defaultColWidth="8.6640625" defaultRowHeight="13.2" x14ac:dyDescent="0.25"/>
  <cols>
    <col min="1" max="1" width="66.88671875" customWidth="1"/>
    <col min="2" max="2" width="113.6640625" customWidth="1"/>
    <col min="3" max="3" width="11.33203125" customWidth="1"/>
    <col min="4" max="4" width="8.6640625" customWidth="1"/>
  </cols>
  <sheetData>
    <row r="64" spans="1:1" x14ac:dyDescent="0.25">
      <c r="A64" t="s">
        <v>60</v>
      </c>
    </row>
    <row r="65" spans="1:3" ht="76.5" customHeight="1" x14ac:dyDescent="0.25">
      <c r="A65" s="112" t="s">
        <v>61</v>
      </c>
      <c r="B65" s="113" t="s">
        <v>62</v>
      </c>
      <c r="C65" s="114" t="s">
        <v>63</v>
      </c>
    </row>
    <row r="66" spans="1:3" x14ac:dyDescent="0.25">
      <c r="A66" s="556" t="s">
        <v>64</v>
      </c>
      <c r="B66" s="556" t="s">
        <v>65</v>
      </c>
      <c r="C66" s="556" t="str">
        <f>VLOOKUP(A66,код!A:F,2,FALSE())</f>
        <v>РО127616   </v>
      </c>
    </row>
    <row r="67" spans="1:3" x14ac:dyDescent="0.25">
      <c r="A67" s="556" t="s">
        <v>66</v>
      </c>
      <c r="B67" s="556" t="s">
        <v>67</v>
      </c>
      <c r="C67" s="556" t="str">
        <f>VLOOKUP(A67,код!A:F,2,FALSE())</f>
        <v>РО127614   </v>
      </c>
    </row>
    <row r="68" spans="1:3" x14ac:dyDescent="0.25">
      <c r="A68" s="556" t="s">
        <v>68</v>
      </c>
      <c r="B68" s="556" t="s">
        <v>69</v>
      </c>
      <c r="C68" s="556" t="str">
        <f>VLOOKUP(A68,код!A:F,2,FALSE())</f>
        <v>РО127615   </v>
      </c>
    </row>
    <row r="69" spans="1:3" s="118" customFormat="1" x14ac:dyDescent="0.25">
      <c r="A69" s="556" t="s">
        <v>70</v>
      </c>
      <c r="B69" s="556" t="s">
        <v>71</v>
      </c>
      <c r="C69" s="556" t="s">
        <v>72</v>
      </c>
    </row>
    <row r="70" spans="1:3" x14ac:dyDescent="0.25">
      <c r="A70" s="557" t="s">
        <v>952</v>
      </c>
      <c r="B70" s="557" t="s">
        <v>953</v>
      </c>
      <c r="C70" s="556" t="str">
        <f>VLOOKUP(A70,код!A:F,2,FALSE())</f>
        <v xml:space="preserve">РО174117   </v>
      </c>
    </row>
    <row r="71" spans="1:3" x14ac:dyDescent="0.25">
      <c r="A71" s="557" t="s">
        <v>954</v>
      </c>
      <c r="B71" s="557" t="s">
        <v>955</v>
      </c>
      <c r="C71" s="556" t="str">
        <f>VLOOKUP(A71,код!A:F,2,FALSE())</f>
        <v xml:space="preserve">РО174118   </v>
      </c>
    </row>
    <row r="72" spans="1:3" x14ac:dyDescent="0.25">
      <c r="A72" s="557" t="s">
        <v>960</v>
      </c>
      <c r="B72" s="557" t="s">
        <v>961</v>
      </c>
      <c r="C72" s="556" t="str">
        <f>VLOOKUP(A72,код!A:F,2,FALSE())</f>
        <v xml:space="preserve">РО174121   </v>
      </c>
    </row>
    <row r="73" spans="1:3" x14ac:dyDescent="0.25">
      <c r="A73" s="557" t="s">
        <v>962</v>
      </c>
      <c r="B73" s="557" t="s">
        <v>963</v>
      </c>
      <c r="C73" s="556" t="str">
        <f>VLOOKUP(A73,код!A:F,2,FALSE())</f>
        <v xml:space="preserve">РО174122   </v>
      </c>
    </row>
    <row r="74" spans="1:3" x14ac:dyDescent="0.25">
      <c r="A74" s="557" t="s">
        <v>966</v>
      </c>
      <c r="B74" s="557" t="s">
        <v>967</v>
      </c>
      <c r="C74" s="556" t="str">
        <f>VLOOKUP(A74,код!A:F,2,FALSE())</f>
        <v xml:space="preserve">РО174124   </v>
      </c>
    </row>
    <row r="75" spans="1:3" x14ac:dyDescent="0.25">
      <c r="A75" s="557" t="s">
        <v>964</v>
      </c>
      <c r="B75" s="557" t="s">
        <v>965</v>
      </c>
      <c r="C75" s="556" t="str">
        <f>VLOOKUP(A75,код!A:F,2,FALSE())</f>
        <v xml:space="preserve">РО174123   </v>
      </c>
    </row>
    <row r="76" spans="1:3" x14ac:dyDescent="0.25">
      <c r="A76" s="556" t="s">
        <v>73</v>
      </c>
      <c r="B76" s="556" t="s">
        <v>74</v>
      </c>
      <c r="C76" s="556" t="str">
        <f>VLOOKUP(A76,код!A:F,2,FALSE())</f>
        <v>РО127622   </v>
      </c>
    </row>
    <row r="77" spans="1:3" x14ac:dyDescent="0.25">
      <c r="A77" s="557" t="s">
        <v>956</v>
      </c>
      <c r="B77" s="557" t="s">
        <v>957</v>
      </c>
      <c r="C77" s="556" t="str">
        <f>VLOOKUP(A77,код!A:F,2,FALSE())</f>
        <v xml:space="preserve">РО174119   </v>
      </c>
    </row>
    <row r="78" spans="1:3" x14ac:dyDescent="0.25">
      <c r="A78" s="558" t="s">
        <v>75</v>
      </c>
      <c r="B78" s="558" t="s">
        <v>76</v>
      </c>
      <c r="C78" s="556" t="str">
        <f>VLOOKUP(A78,код!A:F,2,FALSE())</f>
        <v>РО154628   </v>
      </c>
    </row>
    <row r="79" spans="1:3" x14ac:dyDescent="0.25">
      <c r="A79" t="s">
        <v>1388</v>
      </c>
      <c r="B79" s="558" t="s">
        <v>1389</v>
      </c>
      <c r="C79" s="556" t="str">
        <f>VLOOKUP(A79,код!A:F,2,FALSE())</f>
        <v xml:space="preserve">РО181790   </v>
      </c>
    </row>
    <row r="80" spans="1:3" x14ac:dyDescent="0.25">
      <c r="A80" s="556" t="s">
        <v>77</v>
      </c>
      <c r="B80" s="556" t="s">
        <v>78</v>
      </c>
      <c r="C80" s="556" t="str">
        <f>VLOOKUP(A80,код!A:F,2,FALSE())</f>
        <v>РО127623   </v>
      </c>
    </row>
    <row r="81" spans="1:3" x14ac:dyDescent="0.25">
      <c r="A81" s="556" t="s">
        <v>79</v>
      </c>
      <c r="B81" s="556" t="s">
        <v>80</v>
      </c>
      <c r="C81" s="556" t="str">
        <f>VLOOKUP(A81,код!A:F,2,FALSE())</f>
        <v>РО127501   </v>
      </c>
    </row>
    <row r="82" spans="1:3" x14ac:dyDescent="0.25">
      <c r="A82" s="557" t="s">
        <v>958</v>
      </c>
      <c r="B82" s="557" t="s">
        <v>959</v>
      </c>
      <c r="C82" s="556" t="str">
        <f>VLOOKUP(A82,код!A:F,2,FALSE())</f>
        <v xml:space="preserve">РО174120   </v>
      </c>
    </row>
    <row r="83" spans="1:3" x14ac:dyDescent="0.25">
      <c r="A83" s="558" t="s">
        <v>1060</v>
      </c>
      <c r="B83" s="558" t="s">
        <v>1061</v>
      </c>
      <c r="C83" s="556" t="str">
        <f>VLOOKUP(A83,код!A:F,2,FALSE())</f>
        <v>РО176346</v>
      </c>
    </row>
    <row r="84" spans="1:3" x14ac:dyDescent="0.25">
      <c r="A84" s="558" t="s">
        <v>1062</v>
      </c>
      <c r="B84" s="558" t="s">
        <v>1063</v>
      </c>
      <c r="C84" s="556" t="str">
        <f>VLOOKUP(A84,код!A:F,2,FALSE())</f>
        <v>РО176347</v>
      </c>
    </row>
    <row r="85" spans="1:3" x14ac:dyDescent="0.25">
      <c r="A85" s="557" t="s">
        <v>974</v>
      </c>
      <c r="B85" s="557" t="s">
        <v>975</v>
      </c>
      <c r="C85" s="556" t="str">
        <f>VLOOKUP(A85,код!A:F,2,FALSE())</f>
        <v xml:space="preserve">РО174135   </v>
      </c>
    </row>
    <row r="86" spans="1:3" x14ac:dyDescent="0.25">
      <c r="A86" s="556" t="s">
        <v>83</v>
      </c>
      <c r="B86" s="556" t="s">
        <v>84</v>
      </c>
      <c r="C86" s="556" t="str">
        <f>VLOOKUP(A86,код!A:F,2,FALSE())</f>
        <v>РО127502   </v>
      </c>
    </row>
    <row r="87" spans="1:3" x14ac:dyDescent="0.25">
      <c r="A87" s="557" t="s">
        <v>970</v>
      </c>
      <c r="B87" s="557" t="s">
        <v>971</v>
      </c>
      <c r="C87" s="556" t="str">
        <f>VLOOKUP(A87,код!A:F,2,FALSE())</f>
        <v xml:space="preserve">РО174137   </v>
      </c>
    </row>
    <row r="88" spans="1:3" x14ac:dyDescent="0.25">
      <c r="A88" s="557" t="s">
        <v>972</v>
      </c>
      <c r="B88" s="557" t="s">
        <v>973</v>
      </c>
      <c r="C88" s="556" t="str">
        <f>VLOOKUP(A88,код!A:F,2,FALSE())</f>
        <v xml:space="preserve">РО174134   </v>
      </c>
    </row>
    <row r="89" spans="1:3" x14ac:dyDescent="0.25">
      <c r="A89" s="556" t="s">
        <v>85</v>
      </c>
      <c r="B89" s="556" t="s">
        <v>86</v>
      </c>
      <c r="C89" s="556" t="str">
        <f>VLOOKUP(A89,код!A:F,2,FALSE())</f>
        <v>РО127627   </v>
      </c>
    </row>
    <row r="90" spans="1:3" x14ac:dyDescent="0.25">
      <c r="A90" s="557" t="s">
        <v>968</v>
      </c>
      <c r="B90" s="557" t="s">
        <v>969</v>
      </c>
      <c r="C90" s="556" t="str">
        <f>VLOOKUP(A90,код!A:F,2,FALSE())</f>
        <v xml:space="preserve">РО174136   </v>
      </c>
    </row>
    <row r="91" spans="1:3" x14ac:dyDescent="0.25">
      <c r="A91" s="556" t="s">
        <v>1058</v>
      </c>
      <c r="B91" s="556" t="s">
        <v>1059</v>
      </c>
      <c r="C91" s="556" t="str">
        <f>VLOOKUP(A91,код!A:F,2,FALSE())</f>
        <v>РО176345</v>
      </c>
    </row>
    <row r="92" spans="1:3" x14ac:dyDescent="0.25">
      <c r="A92" s="559" t="s">
        <v>88</v>
      </c>
      <c r="B92" s="559" t="s">
        <v>89</v>
      </c>
      <c r="C92" s="556" t="str">
        <f>VLOOKUP(A92,код!A:F,2,FALSE())</f>
        <v>РО141539   </v>
      </c>
    </row>
    <row r="93" spans="1:3" x14ac:dyDescent="0.25">
      <c r="A93" s="559" t="s">
        <v>90</v>
      </c>
      <c r="B93" s="559" t="s">
        <v>91</v>
      </c>
      <c r="C93" s="556" t="str">
        <f>VLOOKUP(A93,код!A:F,2,FALSE())</f>
        <v>РО141538   </v>
      </c>
    </row>
    <row r="94" spans="1:3" x14ac:dyDescent="0.25">
      <c r="A94" s="559" t="s">
        <v>92</v>
      </c>
      <c r="B94" s="559" t="s">
        <v>93</v>
      </c>
      <c r="C94" s="556" t="s">
        <v>94</v>
      </c>
    </row>
    <row r="95" spans="1:3" x14ac:dyDescent="0.25">
      <c r="A95" s="557" t="s">
        <v>976</v>
      </c>
      <c r="B95" s="557" t="s">
        <v>977</v>
      </c>
      <c r="C95" s="556" t="str">
        <f>VLOOKUP(A95,код!A:F,2,FALSE())</f>
        <v xml:space="preserve">РО174125   </v>
      </c>
    </row>
    <row r="96" spans="1:3" x14ac:dyDescent="0.25">
      <c r="A96" s="557" t="s">
        <v>978</v>
      </c>
      <c r="B96" s="557" t="s">
        <v>979</v>
      </c>
      <c r="C96" s="556" t="str">
        <f>VLOOKUP(A96,код!A:F,2,FALSE())</f>
        <v xml:space="preserve">РО174126   </v>
      </c>
    </row>
    <row r="97" spans="1:3" x14ac:dyDescent="0.25">
      <c r="A97" s="559" t="s">
        <v>1064</v>
      </c>
      <c r="B97" s="559" t="s">
        <v>1065</v>
      </c>
      <c r="C97" s="556" t="str">
        <f>VLOOKUP(A97,код!A:F,2,FALSE())</f>
        <v>РО176348</v>
      </c>
    </row>
    <row r="98" spans="1:3" x14ac:dyDescent="0.25">
      <c r="A98" s="557" t="s">
        <v>980</v>
      </c>
      <c r="B98" s="557" t="s">
        <v>981</v>
      </c>
      <c r="C98" s="556" t="str">
        <f>VLOOKUP(A98,код!A:F,2,FALSE())</f>
        <v xml:space="preserve">РО174127   </v>
      </c>
    </row>
    <row r="99" spans="1:3" x14ac:dyDescent="0.25">
      <c r="A99" s="559" t="s">
        <v>1066</v>
      </c>
      <c r="B99" s="559" t="s">
        <v>1067</v>
      </c>
      <c r="C99" s="556" t="str">
        <f>VLOOKUP(A99,код!A:F,2,FALSE())</f>
        <v>РО176349</v>
      </c>
    </row>
    <row r="100" spans="1:3" x14ac:dyDescent="0.25">
      <c r="A100" s="559" t="s">
        <v>1400</v>
      </c>
      <c r="B100" s="559" t="s">
        <v>1401</v>
      </c>
      <c r="C100" s="556" t="str">
        <f>VLOOKUP(A100,код!A:F,2,FALSE())</f>
        <v xml:space="preserve">РО181747   </v>
      </c>
    </row>
    <row r="101" spans="1:3" x14ac:dyDescent="0.25">
      <c r="A101" s="559" t="s">
        <v>1390</v>
      </c>
      <c r="B101" s="559" t="s">
        <v>1391</v>
      </c>
      <c r="C101" s="556" t="str">
        <f>VLOOKUP(A101,код!A:F,2,FALSE())</f>
        <v xml:space="preserve">РО181438   </v>
      </c>
    </row>
    <row r="102" spans="1:3" x14ac:dyDescent="0.25">
      <c r="A102" s="556" t="s">
        <v>1392</v>
      </c>
      <c r="B102" s="556" t="s">
        <v>1393</v>
      </c>
      <c r="C102" s="556" t="str">
        <f>VLOOKUP(A102,код!A:F,2,FALSE())</f>
        <v xml:space="preserve">РО181450   </v>
      </c>
    </row>
    <row r="103" spans="1:3" x14ac:dyDescent="0.25">
      <c r="A103" s="557" t="s">
        <v>982</v>
      </c>
      <c r="B103" s="557" t="s">
        <v>983</v>
      </c>
      <c r="C103" s="556" t="str">
        <f>VLOOKUP(A103,код!A:F,2,FALSE())</f>
        <v xml:space="preserve">РО174128   </v>
      </c>
    </row>
    <row r="104" spans="1:3" x14ac:dyDescent="0.25">
      <c r="A104" s="557" t="s">
        <v>984</v>
      </c>
      <c r="B104" s="557" t="s">
        <v>985</v>
      </c>
      <c r="C104" s="556" t="str">
        <f>VLOOKUP(A104,код!A:F,2,FALSE())</f>
        <v xml:space="preserve">РО174129   </v>
      </c>
    </row>
    <row r="105" spans="1:3" x14ac:dyDescent="0.25">
      <c r="A105" s="557" t="s">
        <v>986</v>
      </c>
      <c r="B105" s="557" t="s">
        <v>987</v>
      </c>
      <c r="C105" s="556" t="str">
        <f>VLOOKUP(A105,код!A:F,2,FALSE())</f>
        <v xml:space="preserve">РО174130   </v>
      </c>
    </row>
    <row r="106" spans="1:3" x14ac:dyDescent="0.25">
      <c r="A106" s="557" t="s">
        <v>988</v>
      </c>
      <c r="B106" s="557" t="s">
        <v>989</v>
      </c>
      <c r="C106" s="556" t="str">
        <f>VLOOKUP(A106,код!A:F,2,FALSE())</f>
        <v xml:space="preserve">РО174131   </v>
      </c>
    </row>
    <row r="107" spans="1:3" x14ac:dyDescent="0.25">
      <c r="A107" s="557" t="s">
        <v>990</v>
      </c>
      <c r="B107" s="557" t="s">
        <v>991</v>
      </c>
      <c r="C107" s="556" t="str">
        <f>VLOOKUP(A107,код!A:F,2,FALSE())</f>
        <v xml:space="preserve">РО174132   </v>
      </c>
    </row>
    <row r="108" spans="1:3" x14ac:dyDescent="0.25">
      <c r="A108" s="557" t="s">
        <v>992</v>
      </c>
      <c r="B108" s="557" t="s">
        <v>993</v>
      </c>
      <c r="C108" s="556" t="str">
        <f>VLOOKUP(A108,код!A:F,2,FALSE())</f>
        <v xml:space="preserve">РО174133   </v>
      </c>
    </row>
    <row r="109" spans="1:3" x14ac:dyDescent="0.25">
      <c r="A109" s="559" t="s">
        <v>95</v>
      </c>
      <c r="B109" s="559" t="s">
        <v>96</v>
      </c>
      <c r="C109" s="556" t="str">
        <f>VLOOKUP(A109,код!A:F,2,FALSE())</f>
        <v>РО141544   </v>
      </c>
    </row>
    <row r="110" spans="1:3" x14ac:dyDescent="0.25">
      <c r="A110" s="556" t="s">
        <v>97</v>
      </c>
      <c r="B110" s="556" t="s">
        <v>98</v>
      </c>
      <c r="C110" s="556" t="str">
        <f>VLOOKUP(A110,код!A:F,2,FALSE())</f>
        <v>РО127639   </v>
      </c>
    </row>
    <row r="111" spans="1:3" x14ac:dyDescent="0.25">
      <c r="A111" s="556" t="s">
        <v>99</v>
      </c>
      <c r="B111" s="556" t="s">
        <v>100</v>
      </c>
      <c r="C111" s="556" t="str">
        <f>VLOOKUP(A111,код!A:F,2,FALSE())</f>
        <v>РО127640   </v>
      </c>
    </row>
    <row r="112" spans="1:3" x14ac:dyDescent="0.25">
      <c r="A112" s="556" t="s">
        <v>101</v>
      </c>
      <c r="B112" s="556" t="s">
        <v>102</v>
      </c>
      <c r="C112" s="556" t="str">
        <f>VLOOKUP(A112,код!A:F,2,FALSE())</f>
        <v>РО127638   </v>
      </c>
    </row>
    <row r="113" spans="1:3" x14ac:dyDescent="0.25">
      <c r="A113" s="556" t="s">
        <v>103</v>
      </c>
      <c r="B113" s="556" t="s">
        <v>104</v>
      </c>
      <c r="C113" s="556" t="str">
        <f>VLOOKUP(A113,код!A:F,2,FALSE())</f>
        <v>РО127641   </v>
      </c>
    </row>
    <row r="114" spans="1:3" x14ac:dyDescent="0.25">
      <c r="A114" s="556" t="s">
        <v>105</v>
      </c>
      <c r="B114" s="556" t="s">
        <v>106</v>
      </c>
      <c r="C114" s="556" t="str">
        <f>VLOOKUP(A114,код!A:F,2,FALSE())</f>
        <v>РО127642   </v>
      </c>
    </row>
    <row r="115" spans="1:3" x14ac:dyDescent="0.25">
      <c r="A115" s="556" t="s">
        <v>107</v>
      </c>
      <c r="B115" s="556" t="s">
        <v>108</v>
      </c>
      <c r="C115" s="556" t="str">
        <f>VLOOKUP(A115,код!A:F,2,FALSE())</f>
        <v>РО127643   </v>
      </c>
    </row>
    <row r="116" spans="1:3" x14ac:dyDescent="0.25">
      <c r="A116" s="556" t="s">
        <v>109</v>
      </c>
      <c r="B116" s="556" t="s">
        <v>110</v>
      </c>
      <c r="C116" s="556" t="str">
        <f>VLOOKUP(A116,код!A:F,2,FALSE())</f>
        <v>РО127645   </v>
      </c>
    </row>
    <row r="117" spans="1:3" x14ac:dyDescent="0.25">
      <c r="A117" s="556" t="s">
        <v>111</v>
      </c>
      <c r="B117" s="556" t="s">
        <v>112</v>
      </c>
      <c r="C117" s="556" t="str">
        <f>VLOOKUP(A117,код!A:F,2,FALSE())</f>
        <v>РО127644   </v>
      </c>
    </row>
    <row r="118" spans="1:3" x14ac:dyDescent="0.25">
      <c r="A118" s="556" t="s">
        <v>113</v>
      </c>
      <c r="B118" s="556" t="s">
        <v>114</v>
      </c>
      <c r="C118" s="556" t="str">
        <f>VLOOKUP(A118,код!A:F,2,FALSE())</f>
        <v>РО127647   </v>
      </c>
    </row>
    <row r="119" spans="1:3" x14ac:dyDescent="0.25">
      <c r="A119" s="556" t="s">
        <v>115</v>
      </c>
      <c r="B119" s="556" t="s">
        <v>116</v>
      </c>
      <c r="C119" s="556" t="str">
        <f>VLOOKUP(A119,код!A:F,2,FALSE())</f>
        <v>РО127648   </v>
      </c>
    </row>
    <row r="120" spans="1:3" x14ac:dyDescent="0.25">
      <c r="A120" s="556" t="s">
        <v>117</v>
      </c>
      <c r="B120" s="556" t="s">
        <v>118</v>
      </c>
      <c r="C120" s="556" t="str">
        <f>VLOOKUP(A120,код!A:F,2,FALSE())</f>
        <v>РО127646   </v>
      </c>
    </row>
    <row r="121" spans="1:3" x14ac:dyDescent="0.25">
      <c r="A121" s="556" t="s">
        <v>119</v>
      </c>
      <c r="B121" s="556" t="s">
        <v>120</v>
      </c>
      <c r="C121" s="556" t="str">
        <f>VLOOKUP(A121,код!A:F,2,FALSE())</f>
        <v>РО127649   </v>
      </c>
    </row>
    <row r="122" spans="1:3" x14ac:dyDescent="0.25">
      <c r="A122" s="556" t="s">
        <v>121</v>
      </c>
      <c r="B122" s="556" t="s">
        <v>122</v>
      </c>
      <c r="C122" s="556" t="str">
        <f>VLOOKUP(A122,код!A:F,2,FALSE())</f>
        <v>РО127650   </v>
      </c>
    </row>
    <row r="123" spans="1:3" x14ac:dyDescent="0.25">
      <c r="A123" s="556" t="s">
        <v>123</v>
      </c>
      <c r="B123" s="556" t="s">
        <v>124</v>
      </c>
      <c r="C123" s="556" t="str">
        <f>VLOOKUP(A123,код!A:F,2,FALSE())</f>
        <v>РО127651   </v>
      </c>
    </row>
    <row r="124" spans="1:3" x14ac:dyDescent="0.25">
      <c r="A124" s="556" t="s">
        <v>125</v>
      </c>
      <c r="B124" s="556" t="s">
        <v>126</v>
      </c>
      <c r="C124" s="556" t="str">
        <f>VLOOKUP(A124,код!A:F,2,FALSE())</f>
        <v>РО127653   </v>
      </c>
    </row>
    <row r="125" spans="1:3" x14ac:dyDescent="0.25">
      <c r="A125" s="556" t="s">
        <v>127</v>
      </c>
      <c r="B125" s="556" t="s">
        <v>128</v>
      </c>
      <c r="C125" s="556" t="str">
        <f>VLOOKUP(A125,код!A:F,2,FALSE())</f>
        <v>РО127652   </v>
      </c>
    </row>
    <row r="126" spans="1:3" x14ac:dyDescent="0.25">
      <c r="C126" s="163"/>
    </row>
    <row r="127" spans="1:3" x14ac:dyDescent="0.25">
      <c r="A127" s="556" t="s">
        <v>129</v>
      </c>
      <c r="B127" s="556" t="s">
        <v>130</v>
      </c>
      <c r="C127" s="556" t="str">
        <f>VLOOKUP(A127,[1]код!A:F,2,FALSE())</f>
        <v>РО141456   </v>
      </c>
    </row>
    <row r="128" spans="1:3" x14ac:dyDescent="0.25">
      <c r="A128" s="556" t="s">
        <v>133</v>
      </c>
      <c r="B128" s="556" t="s">
        <v>1057</v>
      </c>
      <c r="C128" s="556" t="str">
        <f>VLOOKUP(A128,[1]код!A:F,2,FALSE())</f>
        <v>РО142029   </v>
      </c>
    </row>
    <row r="129" spans="1:3" x14ac:dyDescent="0.25">
      <c r="A129" s="556" t="s">
        <v>923</v>
      </c>
      <c r="B129" s="560" t="s">
        <v>924</v>
      </c>
      <c r="C129" s="556" t="s">
        <v>925</v>
      </c>
    </row>
    <row r="130" spans="1:3" x14ac:dyDescent="0.25">
      <c r="A130" s="556" t="s">
        <v>173</v>
      </c>
      <c r="B130" s="560" t="s">
        <v>174</v>
      </c>
      <c r="C130" s="556" t="str">
        <f>VLOOKUP(A130,код!A:F,2,FALSE())</f>
        <v>РО142855   </v>
      </c>
    </row>
    <row r="131" spans="1:3" x14ac:dyDescent="0.25">
      <c r="A131" s="587"/>
      <c r="B131" s="588"/>
      <c r="C131" s="556"/>
    </row>
    <row r="132" spans="1:3" x14ac:dyDescent="0.25">
      <c r="A132" s="587"/>
      <c r="B132" s="588"/>
      <c r="C132" s="556"/>
    </row>
    <row r="133" spans="1:3" x14ac:dyDescent="0.25">
      <c r="A133" s="587"/>
      <c r="B133" s="588"/>
      <c r="C133" s="556"/>
    </row>
    <row r="134" spans="1:3" x14ac:dyDescent="0.25">
      <c r="A134" s="587"/>
      <c r="B134" s="588"/>
      <c r="C134" s="556"/>
    </row>
    <row r="135" spans="1:3" x14ac:dyDescent="0.25">
      <c r="A135" s="424" t="s">
        <v>1209</v>
      </c>
      <c r="B135" s="424" t="s">
        <v>1248</v>
      </c>
      <c r="C135" s="117" t="s">
        <v>1287</v>
      </c>
    </row>
    <row r="136" spans="1:3" x14ac:dyDescent="0.25">
      <c r="A136" s="424" t="s">
        <v>1216</v>
      </c>
      <c r="B136" s="424" t="s">
        <v>1255</v>
      </c>
      <c r="C136" s="117" t="s">
        <v>1294</v>
      </c>
    </row>
    <row r="137" spans="1:3" x14ac:dyDescent="0.25">
      <c r="A137" s="424" t="s">
        <v>1217</v>
      </c>
      <c r="B137" s="424" t="s">
        <v>1256</v>
      </c>
      <c r="C137" s="117" t="s">
        <v>1295</v>
      </c>
    </row>
    <row r="138" spans="1:3" x14ac:dyDescent="0.25">
      <c r="A138" s="424" t="s">
        <v>1218</v>
      </c>
      <c r="B138" s="424" t="s">
        <v>1257</v>
      </c>
      <c r="C138" s="117" t="s">
        <v>1296</v>
      </c>
    </row>
    <row r="139" spans="1:3" x14ac:dyDescent="0.25">
      <c r="A139" s="424" t="s">
        <v>1219</v>
      </c>
      <c r="B139" s="424" t="s">
        <v>1258</v>
      </c>
      <c r="C139" s="117" t="s">
        <v>1297</v>
      </c>
    </row>
    <row r="140" spans="1:3" x14ac:dyDescent="0.25">
      <c r="A140" s="424" t="s">
        <v>1220</v>
      </c>
      <c r="B140" s="424" t="s">
        <v>1259</v>
      </c>
      <c r="C140" s="117" t="s">
        <v>1298</v>
      </c>
    </row>
    <row r="141" spans="1:3" x14ac:dyDescent="0.25">
      <c r="A141" s="424" t="s">
        <v>1221</v>
      </c>
      <c r="B141" s="424" t="s">
        <v>1260</v>
      </c>
      <c r="C141" s="117" t="s">
        <v>1299</v>
      </c>
    </row>
    <row r="142" spans="1:3" x14ac:dyDescent="0.25">
      <c r="A142" s="424" t="s">
        <v>1222</v>
      </c>
      <c r="B142" s="424" t="s">
        <v>1261</v>
      </c>
      <c r="C142" s="117" t="s">
        <v>1300</v>
      </c>
    </row>
    <row r="143" spans="1:3" x14ac:dyDescent="0.25">
      <c r="A143" s="424" t="s">
        <v>1223</v>
      </c>
      <c r="B143" s="424" t="s">
        <v>1262</v>
      </c>
      <c r="C143" s="117" t="s">
        <v>1301</v>
      </c>
    </row>
    <row r="144" spans="1:3" x14ac:dyDescent="0.25">
      <c r="A144" s="424" t="s">
        <v>1210</v>
      </c>
      <c r="B144" s="424" t="s">
        <v>1249</v>
      </c>
      <c r="C144" s="117" t="s">
        <v>1288</v>
      </c>
    </row>
    <row r="145" spans="1:3" x14ac:dyDescent="0.25">
      <c r="A145" s="424" t="s">
        <v>1211</v>
      </c>
      <c r="B145" s="424" t="s">
        <v>1250</v>
      </c>
      <c r="C145" s="117" t="s">
        <v>1289</v>
      </c>
    </row>
    <row r="146" spans="1:3" x14ac:dyDescent="0.25">
      <c r="A146" s="424" t="s">
        <v>1212</v>
      </c>
      <c r="B146" s="424" t="s">
        <v>1251</v>
      </c>
      <c r="C146" s="117" t="s">
        <v>1290</v>
      </c>
    </row>
    <row r="147" spans="1:3" x14ac:dyDescent="0.25">
      <c r="A147" s="424" t="s">
        <v>1213</v>
      </c>
      <c r="B147" s="424" t="s">
        <v>1252</v>
      </c>
      <c r="C147" s="117" t="s">
        <v>1291</v>
      </c>
    </row>
    <row r="148" spans="1:3" x14ac:dyDescent="0.25">
      <c r="A148" s="424" t="s">
        <v>1214</v>
      </c>
      <c r="B148" s="424" t="s">
        <v>1253</v>
      </c>
      <c r="C148" s="117" t="s">
        <v>1292</v>
      </c>
    </row>
    <row r="149" spans="1:3" x14ac:dyDescent="0.25">
      <c r="A149" s="424" t="s">
        <v>1215</v>
      </c>
      <c r="B149" s="424" t="s">
        <v>1254</v>
      </c>
      <c r="C149" s="117" t="s">
        <v>1293</v>
      </c>
    </row>
    <row r="150" spans="1:3" x14ac:dyDescent="0.25">
      <c r="A150" s="424" t="s">
        <v>1194</v>
      </c>
      <c r="B150" s="424" t="s">
        <v>1233</v>
      </c>
      <c r="C150" s="117" t="s">
        <v>1303</v>
      </c>
    </row>
    <row r="151" spans="1:3" x14ac:dyDescent="0.25">
      <c r="A151" s="424" t="s">
        <v>1201</v>
      </c>
      <c r="B151" s="424" t="s">
        <v>1240</v>
      </c>
      <c r="C151" s="117" t="s">
        <v>1279</v>
      </c>
    </row>
    <row r="152" spans="1:3" x14ac:dyDescent="0.25">
      <c r="A152" s="424" t="s">
        <v>1202</v>
      </c>
      <c r="B152" s="424" t="s">
        <v>1241</v>
      </c>
      <c r="C152" s="117" t="s">
        <v>1280</v>
      </c>
    </row>
    <row r="153" spans="1:3" x14ac:dyDescent="0.25">
      <c r="A153" s="424" t="s">
        <v>1203</v>
      </c>
      <c r="B153" s="424" t="s">
        <v>1242</v>
      </c>
      <c r="C153" s="117" t="s">
        <v>1281</v>
      </c>
    </row>
    <row r="154" spans="1:3" x14ac:dyDescent="0.25">
      <c r="A154" s="424" t="s">
        <v>1204</v>
      </c>
      <c r="B154" s="424" t="s">
        <v>1243</v>
      </c>
      <c r="C154" s="117" t="s">
        <v>1282</v>
      </c>
    </row>
    <row r="155" spans="1:3" x14ac:dyDescent="0.25">
      <c r="A155" s="424" t="s">
        <v>1205</v>
      </c>
      <c r="B155" s="424" t="s">
        <v>1244</v>
      </c>
      <c r="C155" s="117" t="s">
        <v>1283</v>
      </c>
    </row>
    <row r="156" spans="1:3" x14ac:dyDescent="0.25">
      <c r="A156" s="424" t="s">
        <v>1206</v>
      </c>
      <c r="B156" s="424" t="s">
        <v>1245</v>
      </c>
      <c r="C156" s="117" t="s">
        <v>1284</v>
      </c>
    </row>
    <row r="157" spans="1:3" x14ac:dyDescent="0.25">
      <c r="A157" s="424" t="s">
        <v>1207</v>
      </c>
      <c r="B157" s="424" t="s">
        <v>1246</v>
      </c>
      <c r="C157" s="117" t="s">
        <v>1285</v>
      </c>
    </row>
    <row r="158" spans="1:3" x14ac:dyDescent="0.25">
      <c r="A158" s="424" t="s">
        <v>1208</v>
      </c>
      <c r="B158" s="424" t="s">
        <v>1247</v>
      </c>
      <c r="C158" s="117" t="s">
        <v>1286</v>
      </c>
    </row>
    <row r="159" spans="1:3" x14ac:dyDescent="0.25">
      <c r="A159" s="424" t="s">
        <v>1195</v>
      </c>
      <c r="B159" s="424" t="s">
        <v>1234</v>
      </c>
      <c r="C159" s="117" t="s">
        <v>1304</v>
      </c>
    </row>
    <row r="160" spans="1:3" x14ac:dyDescent="0.25">
      <c r="A160" s="424" t="s">
        <v>1196</v>
      </c>
      <c r="B160" s="424" t="s">
        <v>1235</v>
      </c>
      <c r="C160" s="117" t="s">
        <v>1305</v>
      </c>
    </row>
    <row r="161" spans="1:3" x14ac:dyDescent="0.25">
      <c r="A161" s="424" t="s">
        <v>1197</v>
      </c>
      <c r="B161" s="424" t="s">
        <v>1236</v>
      </c>
      <c r="C161" s="117" t="s">
        <v>1306</v>
      </c>
    </row>
    <row r="162" spans="1:3" x14ac:dyDescent="0.25">
      <c r="A162" s="424" t="s">
        <v>1198</v>
      </c>
      <c r="B162" s="424" t="s">
        <v>1237</v>
      </c>
      <c r="C162" s="117" t="s">
        <v>1307</v>
      </c>
    </row>
    <row r="163" spans="1:3" x14ac:dyDescent="0.25">
      <c r="A163" s="424" t="s">
        <v>1199</v>
      </c>
      <c r="B163" s="424" t="s">
        <v>1238</v>
      </c>
      <c r="C163" s="117" t="s">
        <v>1308</v>
      </c>
    </row>
    <row r="164" spans="1:3" x14ac:dyDescent="0.25">
      <c r="A164" s="424" t="s">
        <v>1200</v>
      </c>
      <c r="B164" s="424" t="s">
        <v>1239</v>
      </c>
      <c r="C164" s="117" t="s">
        <v>1309</v>
      </c>
    </row>
    <row r="165" spans="1:3" x14ac:dyDescent="0.25">
      <c r="A165" s="641" t="s">
        <v>1411</v>
      </c>
      <c r="B165" s="641" t="s">
        <v>1440</v>
      </c>
      <c r="C165" s="642" t="s">
        <v>1409</v>
      </c>
    </row>
    <row r="166" spans="1:3" x14ac:dyDescent="0.25">
      <c r="A166" s="641" t="s">
        <v>1414</v>
      </c>
      <c r="B166" s="641" t="s">
        <v>1441</v>
      </c>
      <c r="C166" s="642" t="s">
        <v>1412</v>
      </c>
    </row>
    <row r="167" spans="1:3" x14ac:dyDescent="0.25">
      <c r="A167" s="641" t="s">
        <v>1417</v>
      </c>
      <c r="B167" s="641" t="s">
        <v>1442</v>
      </c>
      <c r="C167" s="642" t="s">
        <v>1415</v>
      </c>
    </row>
    <row r="168" spans="1:3" x14ac:dyDescent="0.25">
      <c r="A168" s="641" t="s">
        <v>1420</v>
      </c>
      <c r="B168" s="641" t="s">
        <v>1443</v>
      </c>
      <c r="C168" s="642" t="s">
        <v>1418</v>
      </c>
    </row>
    <row r="169" spans="1:3" x14ac:dyDescent="0.25">
      <c r="A169" s="641" t="s">
        <v>1423</v>
      </c>
      <c r="B169" s="641" t="s">
        <v>1444</v>
      </c>
      <c r="C169" s="642" t="s">
        <v>1421</v>
      </c>
    </row>
    <row r="170" spans="1:3" x14ac:dyDescent="0.25">
      <c r="A170" s="424" t="s">
        <v>1185</v>
      </c>
      <c r="B170" s="424" t="s">
        <v>1224</v>
      </c>
      <c r="C170" s="117" t="s">
        <v>1263</v>
      </c>
    </row>
    <row r="171" spans="1:3" x14ac:dyDescent="0.25">
      <c r="A171" s="424" t="s">
        <v>1186</v>
      </c>
      <c r="B171" s="424" t="s">
        <v>1225</v>
      </c>
      <c r="C171" s="117" t="s">
        <v>1264</v>
      </c>
    </row>
    <row r="172" spans="1:3" x14ac:dyDescent="0.25">
      <c r="A172" s="424" t="s">
        <v>1187</v>
      </c>
      <c r="B172" s="424" t="s">
        <v>1226</v>
      </c>
      <c r="C172" s="117" t="s">
        <v>1265</v>
      </c>
    </row>
    <row r="173" spans="1:3" x14ac:dyDescent="0.25">
      <c r="A173" s="424" t="s">
        <v>1188</v>
      </c>
      <c r="B173" s="424" t="s">
        <v>1227</v>
      </c>
      <c r="C173" s="117" t="s">
        <v>1266</v>
      </c>
    </row>
    <row r="174" spans="1:3" x14ac:dyDescent="0.25">
      <c r="A174" s="424" t="s">
        <v>1189</v>
      </c>
      <c r="B174" s="424" t="s">
        <v>1228</v>
      </c>
      <c r="C174" s="117" t="s">
        <v>1267</v>
      </c>
    </row>
    <row r="175" spans="1:3" x14ac:dyDescent="0.25">
      <c r="A175" s="424" t="s">
        <v>1190</v>
      </c>
      <c r="B175" s="424" t="s">
        <v>1229</v>
      </c>
      <c r="C175" s="117" t="s">
        <v>1268</v>
      </c>
    </row>
    <row r="176" spans="1:3" x14ac:dyDescent="0.25">
      <c r="A176" s="424" t="s">
        <v>1191</v>
      </c>
      <c r="B176" s="424" t="s">
        <v>1230</v>
      </c>
      <c r="C176" s="117" t="s">
        <v>1269</v>
      </c>
    </row>
    <row r="177" spans="1:3" x14ac:dyDescent="0.25">
      <c r="A177" s="424" t="s">
        <v>1192</v>
      </c>
      <c r="B177" s="424" t="s">
        <v>1231</v>
      </c>
      <c r="C177" s="117" t="s">
        <v>1270</v>
      </c>
    </row>
    <row r="178" spans="1:3" x14ac:dyDescent="0.25">
      <c r="A178" s="424" t="s">
        <v>1193</v>
      </c>
      <c r="B178" s="424" t="s">
        <v>1232</v>
      </c>
      <c r="C178" s="117" t="s">
        <v>1271</v>
      </c>
    </row>
    <row r="179" spans="1:3" x14ac:dyDescent="0.25">
      <c r="A179" s="562"/>
      <c r="B179" s="562"/>
      <c r="C179" s="117"/>
    </row>
    <row r="180" spans="1:3" x14ac:dyDescent="0.25">
      <c r="A180" s="562"/>
      <c r="B180" s="562"/>
      <c r="C180" s="117"/>
    </row>
    <row r="181" spans="1:3" x14ac:dyDescent="0.25">
      <c r="A181" s="562"/>
      <c r="B181" s="562"/>
      <c r="C181" s="117"/>
    </row>
    <row r="182" spans="1:3" x14ac:dyDescent="0.25">
      <c r="A182" s="562"/>
      <c r="B182" s="562"/>
      <c r="C182" s="117"/>
    </row>
    <row r="183" spans="1:3" x14ac:dyDescent="0.25">
      <c r="A183" s="562"/>
      <c r="B183" s="562"/>
      <c r="C183" s="117"/>
    </row>
    <row r="184" spans="1:3" x14ac:dyDescent="0.25">
      <c r="C184" s="117"/>
    </row>
    <row r="185" spans="1:3" x14ac:dyDescent="0.25">
      <c r="A185" s="115" t="s">
        <v>189</v>
      </c>
      <c r="B185" s="119" t="s">
        <v>190</v>
      </c>
      <c r="C185" s="117" t="str">
        <f>VLOOKUP(A185,код!A:F,2,FALSE())</f>
        <v>РО153394   </v>
      </c>
    </row>
    <row r="186" spans="1:3" x14ac:dyDescent="0.25">
      <c r="A186" s="115" t="s">
        <v>191</v>
      </c>
      <c r="B186" s="119" t="s">
        <v>192</v>
      </c>
      <c r="C186" s="117" t="str">
        <f>VLOOKUP(A186,код!A:F,2,FALSE())</f>
        <v>РО153395   </v>
      </c>
    </row>
    <row r="187" spans="1:3" x14ac:dyDescent="0.25">
      <c r="A187" s="115" t="s">
        <v>193</v>
      </c>
      <c r="B187" s="119" t="s">
        <v>194</v>
      </c>
      <c r="C187" s="117" t="str">
        <f>VLOOKUP(A187,код!A:F,2,FALSE())</f>
        <v>РО153393   </v>
      </c>
    </row>
    <row r="188" spans="1:3" x14ac:dyDescent="0.25">
      <c r="A188" s="115" t="s">
        <v>195</v>
      </c>
      <c r="B188" s="119" t="s">
        <v>196</v>
      </c>
      <c r="C188" s="117" t="str">
        <f>VLOOKUP(A188,код!A:F,2,FALSE())</f>
        <v>РО153390   </v>
      </c>
    </row>
    <row r="189" spans="1:3" x14ac:dyDescent="0.25">
      <c r="A189" s="115" t="s">
        <v>197</v>
      </c>
      <c r="B189" s="119" t="s">
        <v>198</v>
      </c>
      <c r="C189" s="117" t="str">
        <f>VLOOKUP(A189,код!A:F,2,FALSE())</f>
        <v>РО153392   </v>
      </c>
    </row>
    <row r="190" spans="1:3" x14ac:dyDescent="0.25">
      <c r="A190" s="115" t="s">
        <v>201</v>
      </c>
      <c r="B190" s="119" t="s">
        <v>202</v>
      </c>
      <c r="C190" s="117" t="str">
        <f>VLOOKUP(A190,код!A:F,2,FALSE())</f>
        <v>РО153397   </v>
      </c>
    </row>
    <row r="191" spans="1:3" x14ac:dyDescent="0.25">
      <c r="A191" s="115" t="s">
        <v>203</v>
      </c>
      <c r="B191" s="119" t="s">
        <v>204</v>
      </c>
      <c r="C191" s="117" t="str">
        <f>VLOOKUP(A191,код!A:F,2,FALSE())</f>
        <v>РО153398   </v>
      </c>
    </row>
    <row r="192" spans="1:3" x14ac:dyDescent="0.25">
      <c r="A192" s="115" t="s">
        <v>205</v>
      </c>
      <c r="B192" s="119" t="s">
        <v>206</v>
      </c>
      <c r="C192" s="117" t="str">
        <f>VLOOKUP(A192,код!A:F,2,FALSE())</f>
        <v>РО153399   </v>
      </c>
    </row>
    <row r="193" spans="1:3" x14ac:dyDescent="0.25">
      <c r="A193" s="115" t="s">
        <v>207</v>
      </c>
      <c r="B193" s="119" t="s">
        <v>208</v>
      </c>
      <c r="C193" s="117" t="str">
        <f>VLOOKUP(A193,код!A:F,2,FALSE())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8"/>
  <sheetViews>
    <sheetView showGridLines="0" topLeftCell="A141" zoomScaleNormal="100" workbookViewId="0">
      <selection activeCell="D3" sqref="D3"/>
    </sheetView>
  </sheetViews>
  <sheetFormatPr defaultColWidth="7.5546875" defaultRowHeight="13.2" x14ac:dyDescent="0.25"/>
  <cols>
    <col min="1" max="1" width="20.88671875" customWidth="1"/>
    <col min="2" max="2" width="57.44140625" customWidth="1"/>
    <col min="3" max="3" width="11.109375" customWidth="1"/>
    <col min="4" max="4" width="19.33203125" customWidth="1"/>
    <col min="5" max="5" width="29.6640625" customWidth="1"/>
    <col min="6" max="6" width="13.88671875" customWidth="1"/>
    <col min="7" max="7" width="29.6640625" customWidth="1"/>
    <col min="8" max="8" width="10.44140625" customWidth="1"/>
    <col min="9" max="9" width="29.6640625" customWidth="1"/>
    <col min="10" max="10" width="23" customWidth="1"/>
    <col min="11" max="12" width="29.6640625" customWidth="1"/>
    <col min="13" max="17" width="7.5546875" customWidth="1"/>
    <col min="22" max="22" width="7.44140625" customWidth="1"/>
    <col min="23" max="23" width="11.5546875" customWidth="1"/>
  </cols>
  <sheetData>
    <row r="1" spans="1:67" ht="13.8" x14ac:dyDescent="0.25">
      <c r="A1" s="120" t="s">
        <v>22</v>
      </c>
      <c r="B1" s="121"/>
      <c r="C1" s="122" t="s">
        <v>209</v>
      </c>
      <c r="D1" s="122" t="s">
        <v>210</v>
      </c>
      <c r="E1" s="121"/>
      <c r="F1" s="121"/>
      <c r="G1" s="121"/>
      <c r="H1" s="121"/>
      <c r="I1" s="121"/>
      <c r="J1" s="123"/>
      <c r="K1" s="121"/>
      <c r="L1" s="121"/>
      <c r="M1" s="121" t="s">
        <v>211</v>
      </c>
      <c r="N1" s="121"/>
      <c r="O1" s="121"/>
      <c r="P1" s="121"/>
      <c r="Q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</row>
    <row r="2" spans="1:67" ht="13.8" x14ac:dyDescent="0.25">
      <c r="A2" s="121" t="s">
        <v>212</v>
      </c>
      <c r="B2" s="121"/>
      <c r="C2" s="122" t="s">
        <v>213</v>
      </c>
      <c r="D2" s="122" t="s">
        <v>214</v>
      </c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</row>
    <row r="3" spans="1:67" ht="13.8" x14ac:dyDescent="0.25">
      <c r="B3" s="121"/>
      <c r="C3" s="124" t="s">
        <v>215</v>
      </c>
      <c r="D3" s="122" t="s">
        <v>216</v>
      </c>
      <c r="E3" s="124"/>
      <c r="F3" s="121"/>
      <c r="G3" s="121"/>
      <c r="H3" s="121"/>
      <c r="I3" s="121"/>
      <c r="J3" s="124"/>
      <c r="K3" s="121"/>
      <c r="L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</row>
    <row r="4" spans="1:67" ht="13.8" x14ac:dyDescent="0.25">
      <c r="B4" s="121"/>
      <c r="C4" s="124" t="s">
        <v>217</v>
      </c>
      <c r="D4" s="122" t="s">
        <v>218</v>
      </c>
      <c r="E4" s="124"/>
      <c r="F4" s="121"/>
      <c r="G4" s="121"/>
      <c r="H4" s="121"/>
      <c r="I4" s="121"/>
      <c r="J4" s="124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</row>
    <row r="5" spans="1:67" ht="13.8" x14ac:dyDescent="0.25">
      <c r="A5" s="121"/>
      <c r="B5" s="121"/>
      <c r="C5" s="124" t="s">
        <v>219</v>
      </c>
      <c r="D5" s="122" t="s">
        <v>216</v>
      </c>
      <c r="E5" s="124"/>
      <c r="F5" s="121"/>
      <c r="G5" s="121"/>
      <c r="H5" s="121"/>
      <c r="I5" s="121"/>
      <c r="J5" s="124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</row>
    <row r="6" spans="1:67" ht="13.8" x14ac:dyDescent="0.25">
      <c r="A6" s="121"/>
      <c r="B6" s="121"/>
      <c r="C6" s="585" t="s">
        <v>220</v>
      </c>
      <c r="D6" s="586" t="s">
        <v>221</v>
      </c>
      <c r="E6" s="124"/>
      <c r="F6" s="121"/>
      <c r="G6" s="121"/>
      <c r="H6" s="121"/>
      <c r="I6" s="121"/>
      <c r="J6" s="124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</row>
    <row r="7" spans="1:67" ht="13.8" x14ac:dyDescent="0.25">
      <c r="A7" s="121"/>
      <c r="B7" s="121"/>
      <c r="C7" s="585" t="s">
        <v>222</v>
      </c>
      <c r="D7" s="586" t="s">
        <v>223</v>
      </c>
      <c r="E7" s="124"/>
      <c r="F7" s="121"/>
      <c r="G7" s="121"/>
      <c r="H7" s="121"/>
      <c r="I7" s="121"/>
      <c r="J7" s="124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</row>
    <row r="8" spans="1:67" ht="13.8" x14ac:dyDescent="0.25">
      <c r="A8" s="121"/>
      <c r="B8" s="121"/>
      <c r="C8" s="583" t="s">
        <v>1183</v>
      </c>
      <c r="D8" s="584" t="s">
        <v>1302</v>
      </c>
      <c r="E8" s="124"/>
      <c r="F8" s="121"/>
      <c r="G8" s="121"/>
      <c r="H8" s="121"/>
      <c r="I8" s="121"/>
      <c r="J8" s="124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</row>
    <row r="9" spans="1:67" ht="13.8" x14ac:dyDescent="0.25">
      <c r="A9" s="121"/>
      <c r="B9" s="121"/>
      <c r="C9" s="583" t="s">
        <v>1439</v>
      </c>
      <c r="D9" s="584" t="s">
        <v>1446</v>
      </c>
      <c r="E9" s="124"/>
      <c r="F9" s="121"/>
      <c r="G9" s="121"/>
      <c r="H9" s="121"/>
      <c r="I9" s="121"/>
      <c r="J9" s="124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</row>
    <row r="10" spans="1:67" ht="13.8" x14ac:dyDescent="0.25">
      <c r="A10" s="121" t="str">
        <f>IFERROR(IF(VLOOKUP(L16,'для впр'!A15:J165,10,0)='для впр'!J1,"Rehau","Hranipex"),"стандартная к фасаду LF")</f>
        <v>стандартная к фасаду LF</v>
      </c>
      <c r="B10" s="121"/>
      <c r="C10" s="125"/>
      <c r="D10" s="121"/>
      <c r="E10" s="126" t="s">
        <v>224</v>
      </c>
      <c r="F10" s="121"/>
      <c r="G10" s="121"/>
      <c r="H10" s="121"/>
      <c r="I10" s="121"/>
      <c r="J10" s="125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</row>
    <row r="11" spans="1:67" ht="14.4" x14ac:dyDescent="0.3">
      <c r="C11" s="127"/>
      <c r="E11" s="128"/>
      <c r="J11" s="128"/>
    </row>
    <row r="12" spans="1:67" ht="15.75" customHeight="1" x14ac:dyDescent="0.25">
      <c r="A12" s="740" t="s">
        <v>225</v>
      </c>
      <c r="B12" s="741" t="s">
        <v>226</v>
      </c>
      <c r="C12" s="742" t="s">
        <v>227</v>
      </c>
      <c r="D12" s="743" t="s">
        <v>228</v>
      </c>
      <c r="E12" s="744" t="s">
        <v>22</v>
      </c>
      <c r="F12" s="744"/>
      <c r="G12" s="744"/>
      <c r="H12" s="744"/>
      <c r="I12" s="744"/>
      <c r="J12" s="737" t="s">
        <v>212</v>
      </c>
      <c r="K12" s="737"/>
      <c r="L12" s="737"/>
      <c r="M12" s="737"/>
      <c r="N12" s="737"/>
      <c r="O12" s="737"/>
      <c r="P12" s="737"/>
      <c r="Q12" s="737"/>
      <c r="R12" s="738" t="s">
        <v>229</v>
      </c>
    </row>
    <row r="13" spans="1:67" ht="78" x14ac:dyDescent="0.25">
      <c r="A13" s="740"/>
      <c r="B13" s="741"/>
      <c r="C13" s="742"/>
      <c r="D13" s="743"/>
      <c r="E13" s="129" t="s">
        <v>230</v>
      </c>
      <c r="F13" s="130" t="s">
        <v>231</v>
      </c>
      <c r="G13" s="130" t="s">
        <v>232</v>
      </c>
      <c r="H13" s="130" t="s">
        <v>233</v>
      </c>
      <c r="I13" s="131" t="s">
        <v>234</v>
      </c>
      <c r="J13" s="132" t="s">
        <v>230</v>
      </c>
      <c r="K13" s="130" t="s">
        <v>231</v>
      </c>
      <c r="L13" s="130" t="s">
        <v>232</v>
      </c>
      <c r="M13" s="131" t="s">
        <v>233</v>
      </c>
      <c r="N13" s="132" t="s">
        <v>230</v>
      </c>
      <c r="O13" s="130" t="s">
        <v>231</v>
      </c>
      <c r="P13" s="130" t="s">
        <v>232</v>
      </c>
      <c r="Q13" s="131" t="s">
        <v>233</v>
      </c>
      <c r="R13" s="738"/>
    </row>
    <row r="14" spans="1:67" ht="15.6" x14ac:dyDescent="0.3">
      <c r="C14" s="739" t="s">
        <v>210</v>
      </c>
      <c r="D14" s="739"/>
      <c r="E14" s="739"/>
      <c r="F14" s="739"/>
      <c r="G14" s="739"/>
      <c r="H14" s="739"/>
      <c r="I14" s="739"/>
      <c r="J14" s="739"/>
      <c r="K14" s="739"/>
      <c r="L14" s="739"/>
      <c r="M14" s="739"/>
      <c r="N14" s="133"/>
      <c r="O14" s="133"/>
      <c r="P14" s="133"/>
      <c r="Q14" s="133"/>
    </row>
    <row r="15" spans="1:67" ht="15.6" x14ac:dyDescent="0.3">
      <c r="A15" s="134" t="s">
        <v>235</v>
      </c>
      <c r="B15" s="135" t="s">
        <v>236</v>
      </c>
      <c r="C15" s="136" t="s">
        <v>237</v>
      </c>
      <c r="D15" s="137" t="s">
        <v>238</v>
      </c>
      <c r="E15" s="138" t="s">
        <v>22</v>
      </c>
      <c r="F15" s="136" t="s">
        <v>239</v>
      </c>
      <c r="G15" s="139"/>
      <c r="H15" s="136" t="s">
        <v>239</v>
      </c>
      <c r="I15" s="140"/>
      <c r="J15" s="141" t="s">
        <v>212</v>
      </c>
      <c r="K15" s="117"/>
      <c r="L15" s="139"/>
      <c r="M15" s="140"/>
      <c r="N15" s="116"/>
      <c r="O15" s="116"/>
      <c r="P15" s="116"/>
      <c r="Q15" s="116"/>
      <c r="R15" s="142" t="s">
        <v>235</v>
      </c>
    </row>
    <row r="16" spans="1:67" ht="15.6" x14ac:dyDescent="0.3">
      <c r="A16" s="134" t="s">
        <v>240</v>
      </c>
      <c r="B16" s="135" t="s">
        <v>241</v>
      </c>
      <c r="C16" s="136" t="s">
        <v>242</v>
      </c>
      <c r="D16" s="137" t="s">
        <v>243</v>
      </c>
      <c r="E16" s="138" t="s">
        <v>22</v>
      </c>
      <c r="F16" s="136" t="s">
        <v>244</v>
      </c>
      <c r="G16" s="139"/>
      <c r="H16" s="136" t="s">
        <v>244</v>
      </c>
      <c r="I16" s="140"/>
      <c r="J16" s="141" t="s">
        <v>212</v>
      </c>
      <c r="K16" s="117"/>
      <c r="L16" s="139"/>
      <c r="M16" s="140"/>
      <c r="N16" s="116"/>
      <c r="O16" s="116"/>
      <c r="P16" s="116"/>
      <c r="Q16" s="116"/>
      <c r="R16" s="142" t="s">
        <v>240</v>
      </c>
    </row>
    <row r="17" spans="1:18" ht="15.6" x14ac:dyDescent="0.3">
      <c r="A17" s="134" t="s">
        <v>245</v>
      </c>
      <c r="B17" s="135" t="s">
        <v>246</v>
      </c>
      <c r="C17" s="143" t="s">
        <v>247</v>
      </c>
      <c r="D17" s="144" t="s">
        <v>248</v>
      </c>
      <c r="E17" s="138" t="s">
        <v>22</v>
      </c>
      <c r="F17" s="143" t="s">
        <v>249</v>
      </c>
      <c r="G17" s="145"/>
      <c r="H17" s="143" t="s">
        <v>249</v>
      </c>
      <c r="I17" s="146"/>
      <c r="J17" s="141" t="s">
        <v>212</v>
      </c>
      <c r="K17" s="147"/>
      <c r="L17" s="145"/>
      <c r="M17" s="146"/>
      <c r="N17" s="148"/>
      <c r="O17" s="148"/>
      <c r="P17" s="148"/>
      <c r="Q17" s="148"/>
      <c r="R17" s="142" t="s">
        <v>245</v>
      </c>
    </row>
    <row r="18" spans="1:18" ht="15.6" x14ac:dyDescent="0.3">
      <c r="A18" s="134" t="s">
        <v>250</v>
      </c>
      <c r="B18" s="426" t="s">
        <v>1036</v>
      </c>
      <c r="C18" s="136" t="s">
        <v>252</v>
      </c>
      <c r="D18" s="137" t="s">
        <v>253</v>
      </c>
      <c r="E18" s="138" t="s">
        <v>22</v>
      </c>
      <c r="F18" s="136" t="s">
        <v>254</v>
      </c>
      <c r="G18" s="139"/>
      <c r="H18" s="136" t="s">
        <v>254</v>
      </c>
      <c r="I18" s="140"/>
      <c r="J18" s="141" t="s">
        <v>212</v>
      </c>
      <c r="K18" s="117"/>
      <c r="L18" s="139"/>
      <c r="M18" s="140"/>
      <c r="N18" s="116"/>
      <c r="O18" s="116"/>
      <c r="P18" s="116"/>
      <c r="Q18" s="116"/>
      <c r="R18" s="142" t="s">
        <v>250</v>
      </c>
    </row>
    <row r="19" spans="1:18" ht="15.6" x14ac:dyDescent="0.3">
      <c r="A19" s="134" t="s">
        <v>255</v>
      </c>
      <c r="B19" s="426" t="s">
        <v>1037</v>
      </c>
      <c r="C19" s="136" t="s">
        <v>257</v>
      </c>
      <c r="D19" s="137" t="s">
        <v>258</v>
      </c>
      <c r="E19" s="138" t="s">
        <v>22</v>
      </c>
      <c r="F19" s="136" t="s">
        <v>259</v>
      </c>
      <c r="G19" s="139"/>
      <c r="H19" s="136" t="s">
        <v>259</v>
      </c>
      <c r="I19" s="140"/>
      <c r="J19" s="141" t="s">
        <v>212</v>
      </c>
      <c r="K19" s="117"/>
      <c r="L19" s="139"/>
      <c r="M19" s="140"/>
      <c r="N19" s="116"/>
      <c r="O19" s="116"/>
      <c r="P19" s="116"/>
      <c r="Q19" s="116"/>
      <c r="R19" s="142" t="s">
        <v>255</v>
      </c>
    </row>
    <row r="20" spans="1:18" ht="15.6" x14ac:dyDescent="0.3">
      <c r="A20" s="134" t="s">
        <v>260</v>
      </c>
      <c r="B20" s="426" t="s">
        <v>1040</v>
      </c>
      <c r="C20" s="136" t="s">
        <v>262</v>
      </c>
      <c r="D20" s="137" t="s">
        <v>263</v>
      </c>
      <c r="E20" s="138" t="s">
        <v>22</v>
      </c>
      <c r="F20" s="136" t="s">
        <v>264</v>
      </c>
      <c r="G20" s="139"/>
      <c r="H20" s="136" t="s">
        <v>264</v>
      </c>
      <c r="I20" s="140"/>
      <c r="J20" s="141" t="s">
        <v>212</v>
      </c>
      <c r="K20" s="117"/>
      <c r="L20" s="139"/>
      <c r="M20" s="140"/>
      <c r="N20" s="116"/>
      <c r="O20" s="116"/>
      <c r="P20" s="116"/>
      <c r="Q20" s="116"/>
      <c r="R20" s="142" t="s">
        <v>260</v>
      </c>
    </row>
    <row r="21" spans="1:18" ht="15.6" x14ac:dyDescent="0.3">
      <c r="A21" s="134" t="s">
        <v>265</v>
      </c>
      <c r="B21" s="426" t="s">
        <v>1041</v>
      </c>
      <c r="C21" s="136" t="s">
        <v>267</v>
      </c>
      <c r="D21" s="137" t="s">
        <v>268</v>
      </c>
      <c r="E21" s="138" t="s">
        <v>22</v>
      </c>
      <c r="F21" s="136" t="s">
        <v>269</v>
      </c>
      <c r="G21" s="139"/>
      <c r="H21" s="136" t="s">
        <v>269</v>
      </c>
      <c r="I21" s="140"/>
      <c r="J21" s="141" t="s">
        <v>212</v>
      </c>
      <c r="K21" s="117"/>
      <c r="L21" s="139"/>
      <c r="M21" s="140"/>
      <c r="N21" s="116"/>
      <c r="O21" s="116"/>
      <c r="P21" s="116"/>
      <c r="Q21" s="116"/>
      <c r="R21" s="142" t="s">
        <v>265</v>
      </c>
    </row>
    <row r="22" spans="1:18" ht="15.6" x14ac:dyDescent="0.3">
      <c r="A22" s="134" t="s">
        <v>270</v>
      </c>
      <c r="B22" s="426" t="s">
        <v>1042</v>
      </c>
      <c r="C22" s="136" t="s">
        <v>272</v>
      </c>
      <c r="D22" s="137" t="s">
        <v>273</v>
      </c>
      <c r="E22" s="138" t="s">
        <v>22</v>
      </c>
      <c r="F22" s="136" t="s">
        <v>274</v>
      </c>
      <c r="G22" s="139"/>
      <c r="H22" s="136" t="s">
        <v>274</v>
      </c>
      <c r="I22" s="140"/>
      <c r="J22" s="141" t="s">
        <v>212</v>
      </c>
      <c r="K22" s="117"/>
      <c r="L22" s="139"/>
      <c r="M22" s="140"/>
      <c r="N22" s="116"/>
      <c r="O22" s="116"/>
      <c r="P22" s="116"/>
      <c r="Q22" s="116"/>
      <c r="R22" s="142" t="s">
        <v>270</v>
      </c>
    </row>
    <row r="23" spans="1:18" ht="15.6" x14ac:dyDescent="0.3">
      <c r="A23" s="134" t="s">
        <v>275</v>
      </c>
      <c r="B23" s="426" t="s">
        <v>1043</v>
      </c>
      <c r="C23" s="136" t="s">
        <v>277</v>
      </c>
      <c r="D23" s="137" t="s">
        <v>278</v>
      </c>
      <c r="E23" s="138" t="s">
        <v>22</v>
      </c>
      <c r="F23" s="136" t="s">
        <v>279</v>
      </c>
      <c r="G23" s="139"/>
      <c r="H23" s="136" t="s">
        <v>279</v>
      </c>
      <c r="I23" s="140"/>
      <c r="J23" s="141" t="s">
        <v>212</v>
      </c>
      <c r="K23" s="117"/>
      <c r="L23" s="139"/>
      <c r="M23" s="140"/>
      <c r="N23" s="116"/>
      <c r="O23" s="116"/>
      <c r="P23" s="116"/>
      <c r="Q23" s="116"/>
      <c r="R23" s="142" t="s">
        <v>275</v>
      </c>
    </row>
    <row r="24" spans="1:18" ht="15.6" x14ac:dyDescent="0.3">
      <c r="A24" s="134" t="s">
        <v>280</v>
      </c>
      <c r="B24" s="135" t="s">
        <v>281</v>
      </c>
      <c r="C24" s="136" t="s">
        <v>282</v>
      </c>
      <c r="D24" s="137" t="s">
        <v>283</v>
      </c>
      <c r="E24" s="138" t="s">
        <v>22</v>
      </c>
      <c r="F24" s="136" t="s">
        <v>284</v>
      </c>
      <c r="G24" s="139"/>
      <c r="H24" s="136" t="s">
        <v>284</v>
      </c>
      <c r="I24" s="140"/>
      <c r="J24" s="141" t="s">
        <v>212</v>
      </c>
      <c r="K24" s="117"/>
      <c r="L24" s="139"/>
      <c r="M24" s="140"/>
      <c r="N24" s="116"/>
      <c r="O24" s="116"/>
      <c r="P24" s="116"/>
      <c r="Q24" s="116"/>
      <c r="R24" s="142" t="s">
        <v>280</v>
      </c>
    </row>
    <row r="25" spans="1:18" ht="15.6" x14ac:dyDescent="0.3">
      <c r="A25" s="134" t="s">
        <v>285</v>
      </c>
      <c r="B25" s="135" t="s">
        <v>286</v>
      </c>
      <c r="C25" s="136" t="s">
        <v>287</v>
      </c>
      <c r="D25" s="149" t="s">
        <v>288</v>
      </c>
      <c r="E25" s="138" t="s">
        <v>22</v>
      </c>
      <c r="F25" s="136" t="s">
        <v>289</v>
      </c>
      <c r="G25" s="139"/>
      <c r="H25" s="136" t="s">
        <v>289</v>
      </c>
      <c r="I25" s="140"/>
      <c r="J25" s="141" t="s">
        <v>212</v>
      </c>
      <c r="K25" s="117"/>
      <c r="L25" s="139"/>
      <c r="M25" s="140"/>
      <c r="N25" s="116"/>
      <c r="O25" s="116"/>
      <c r="P25" s="116"/>
      <c r="Q25" s="116"/>
      <c r="R25" s="142" t="s">
        <v>285</v>
      </c>
    </row>
    <row r="26" spans="1:18" s="155" customFormat="1" ht="15.6" x14ac:dyDescent="0.3">
      <c r="A26" s="134" t="s">
        <v>290</v>
      </c>
      <c r="B26" s="135" t="s">
        <v>291</v>
      </c>
      <c r="C26" s="159" t="s">
        <v>292</v>
      </c>
      <c r="D26" s="378" t="s">
        <v>293</v>
      </c>
      <c r="E26" s="138" t="s">
        <v>22</v>
      </c>
      <c r="F26" s="136" t="s">
        <v>294</v>
      </c>
      <c r="G26" s="150"/>
      <c r="H26" s="150" t="s">
        <v>294</v>
      </c>
      <c r="I26" s="151"/>
      <c r="J26" s="141" t="s">
        <v>212</v>
      </c>
      <c r="K26" s="152"/>
      <c r="L26" s="150"/>
      <c r="M26" s="151"/>
      <c r="N26" s="153"/>
      <c r="O26" s="153"/>
      <c r="P26" s="153"/>
      <c r="Q26" s="153"/>
      <c r="R26" s="154" t="s">
        <v>290</v>
      </c>
    </row>
    <row r="27" spans="1:18" ht="15.6" x14ac:dyDescent="0.3">
      <c r="A27" s="134" t="s">
        <v>295</v>
      </c>
      <c r="B27" s="135" t="s">
        <v>296</v>
      </c>
      <c r="C27" s="143" t="s">
        <v>297</v>
      </c>
      <c r="D27" s="156" t="s">
        <v>298</v>
      </c>
      <c r="E27" s="138" t="s">
        <v>22</v>
      </c>
      <c r="F27" s="143" t="s">
        <v>299</v>
      </c>
      <c r="G27" s="145"/>
      <c r="H27" s="143" t="s">
        <v>299</v>
      </c>
      <c r="I27" s="146"/>
      <c r="J27" s="141" t="s">
        <v>212</v>
      </c>
      <c r="K27" s="147"/>
      <c r="L27" s="145"/>
      <c r="M27" s="146"/>
      <c r="N27" s="148"/>
      <c r="O27" s="148"/>
      <c r="P27" s="148"/>
      <c r="Q27" s="148"/>
      <c r="R27" s="142" t="s">
        <v>295</v>
      </c>
    </row>
    <row r="28" spans="1:18" ht="15.6" x14ac:dyDescent="0.3">
      <c r="A28" s="134" t="s">
        <v>300</v>
      </c>
      <c r="B28" s="426" t="s">
        <v>1045</v>
      </c>
      <c r="C28" s="136" t="s">
        <v>302</v>
      </c>
      <c r="D28" s="157" t="s">
        <v>303</v>
      </c>
      <c r="E28" s="138" t="s">
        <v>22</v>
      </c>
      <c r="F28" s="136" t="s">
        <v>304</v>
      </c>
      <c r="G28" s="139"/>
      <c r="H28" s="136" t="s">
        <v>304</v>
      </c>
      <c r="I28" s="140"/>
      <c r="J28" s="141" t="s">
        <v>212</v>
      </c>
      <c r="K28" s="117"/>
      <c r="L28" s="139"/>
      <c r="M28" s="158"/>
      <c r="N28" s="119"/>
      <c r="O28" s="119"/>
      <c r="P28" s="119"/>
      <c r="Q28" s="119"/>
      <c r="R28" s="142" t="s">
        <v>300</v>
      </c>
    </row>
    <row r="29" spans="1:18" ht="15.6" x14ac:dyDescent="0.3">
      <c r="A29" s="134" t="s">
        <v>305</v>
      </c>
      <c r="B29" s="426" t="s">
        <v>1046</v>
      </c>
      <c r="C29" s="136" t="s">
        <v>307</v>
      </c>
      <c r="D29" s="157" t="s">
        <v>308</v>
      </c>
      <c r="E29" s="138" t="s">
        <v>22</v>
      </c>
      <c r="F29" s="136" t="s">
        <v>309</v>
      </c>
      <c r="G29" s="139"/>
      <c r="H29" s="136" t="s">
        <v>309</v>
      </c>
      <c r="I29" s="140"/>
      <c r="J29" s="141" t="s">
        <v>212</v>
      </c>
      <c r="K29" s="117"/>
      <c r="L29" s="139"/>
      <c r="M29" s="158"/>
      <c r="N29" s="119"/>
      <c r="O29" s="119"/>
      <c r="P29" s="119"/>
      <c r="Q29" s="119"/>
      <c r="R29" s="142" t="s">
        <v>305</v>
      </c>
    </row>
    <row r="30" spans="1:18" ht="15.6" x14ac:dyDescent="0.3">
      <c r="A30" s="134" t="s">
        <v>310</v>
      </c>
      <c r="B30" s="135" t="s">
        <v>311</v>
      </c>
      <c r="C30" s="136" t="s">
        <v>312</v>
      </c>
      <c r="D30" s="157" t="s">
        <v>313</v>
      </c>
      <c r="E30" s="138" t="s">
        <v>22</v>
      </c>
      <c r="F30" s="136" t="s">
        <v>314</v>
      </c>
      <c r="G30" s="139"/>
      <c r="H30" s="136" t="s">
        <v>314</v>
      </c>
      <c r="I30" s="140"/>
      <c r="J30" s="141" t="s">
        <v>212</v>
      </c>
      <c r="K30" s="117"/>
      <c r="L30" s="139"/>
      <c r="M30" s="158"/>
      <c r="N30" s="119"/>
      <c r="O30" s="119"/>
      <c r="P30" s="119"/>
      <c r="Q30" s="119"/>
      <c r="R30" s="142" t="s">
        <v>310</v>
      </c>
    </row>
    <row r="31" spans="1:18" ht="15.6" x14ac:dyDescent="0.3">
      <c r="A31" s="134" t="s">
        <v>315</v>
      </c>
      <c r="B31" s="426" t="s">
        <v>1044</v>
      </c>
      <c r="C31" s="136" t="s">
        <v>317</v>
      </c>
      <c r="D31" s="157" t="s">
        <v>318</v>
      </c>
      <c r="E31" s="138" t="s">
        <v>22</v>
      </c>
      <c r="F31" s="136" t="s">
        <v>319</v>
      </c>
      <c r="G31" s="139"/>
      <c r="H31" s="136" t="s">
        <v>319</v>
      </c>
      <c r="I31" s="140"/>
      <c r="J31" s="141" t="s">
        <v>212</v>
      </c>
      <c r="K31" s="117"/>
      <c r="L31" s="139"/>
      <c r="M31" s="140"/>
      <c r="N31" s="116"/>
      <c r="O31" s="116"/>
      <c r="P31" s="116"/>
      <c r="Q31" s="116"/>
      <c r="R31" s="142" t="s">
        <v>315</v>
      </c>
    </row>
    <row r="32" spans="1:18" ht="15.6" x14ac:dyDescent="0.3">
      <c r="A32" s="134" t="s">
        <v>320</v>
      </c>
      <c r="B32" s="135" t="s">
        <v>1068</v>
      </c>
      <c r="C32" s="159" t="s">
        <v>322</v>
      </c>
      <c r="D32" s="160" t="s">
        <v>323</v>
      </c>
      <c r="E32" s="138" t="s">
        <v>22</v>
      </c>
      <c r="F32" s="159" t="s">
        <v>324</v>
      </c>
      <c r="G32" s="161"/>
      <c r="H32" s="159" t="s">
        <v>324</v>
      </c>
      <c r="I32" s="162"/>
      <c r="J32" s="141" t="s">
        <v>212</v>
      </c>
      <c r="K32" s="163"/>
      <c r="L32" s="161"/>
      <c r="M32" s="162"/>
      <c r="N32" s="164"/>
      <c r="O32" s="164"/>
      <c r="P32" s="164"/>
      <c r="Q32" s="164"/>
      <c r="R32" s="142" t="s">
        <v>320</v>
      </c>
    </row>
    <row r="33" spans="1:18" ht="15.6" x14ac:dyDescent="0.3">
      <c r="A33" s="134" t="s">
        <v>325</v>
      </c>
      <c r="B33" s="135" t="s">
        <v>1396</v>
      </c>
      <c r="C33" s="143" t="s">
        <v>326</v>
      </c>
      <c r="D33" s="144" t="s">
        <v>327</v>
      </c>
      <c r="E33" s="138" t="s">
        <v>22</v>
      </c>
      <c r="F33" s="143" t="s">
        <v>328</v>
      </c>
      <c r="G33" s="145"/>
      <c r="H33" s="143" t="s">
        <v>328</v>
      </c>
      <c r="I33" s="146"/>
      <c r="J33" s="141" t="s">
        <v>212</v>
      </c>
      <c r="K33" s="147"/>
      <c r="L33" s="145"/>
      <c r="M33" s="146"/>
      <c r="N33" s="148"/>
      <c r="O33" s="148"/>
      <c r="P33" s="148"/>
      <c r="Q33" s="148"/>
      <c r="R33" s="142" t="s">
        <v>325</v>
      </c>
    </row>
    <row r="34" spans="1:18" ht="15.6" x14ac:dyDescent="0.3">
      <c r="A34" s="134" t="s">
        <v>329</v>
      </c>
      <c r="B34" s="426" t="s">
        <v>1051</v>
      </c>
      <c r="C34" s="136" t="s">
        <v>330</v>
      </c>
      <c r="D34" s="137" t="s">
        <v>331</v>
      </c>
      <c r="E34" s="138" t="s">
        <v>22</v>
      </c>
      <c r="F34" s="136" t="s">
        <v>332</v>
      </c>
      <c r="G34" s="139"/>
      <c r="H34" s="136" t="s">
        <v>332</v>
      </c>
      <c r="I34" s="140"/>
      <c r="J34" s="141" t="s">
        <v>212</v>
      </c>
      <c r="K34" s="117"/>
      <c r="L34" s="139"/>
      <c r="M34" s="140"/>
      <c r="N34" s="116"/>
      <c r="O34" s="116"/>
      <c r="P34" s="116"/>
      <c r="Q34" s="116"/>
      <c r="R34" s="142" t="s">
        <v>329</v>
      </c>
    </row>
    <row r="35" spans="1:18" ht="15.6" x14ac:dyDescent="0.3">
      <c r="A35" s="134" t="s">
        <v>333</v>
      </c>
      <c r="B35" s="426" t="s">
        <v>1052</v>
      </c>
      <c r="C35" s="136" t="s">
        <v>334</v>
      </c>
      <c r="D35" s="137" t="s">
        <v>335</v>
      </c>
      <c r="E35" s="138" t="s">
        <v>22</v>
      </c>
      <c r="F35" s="136" t="s">
        <v>336</v>
      </c>
      <c r="G35" s="139"/>
      <c r="H35" s="136" t="s">
        <v>336</v>
      </c>
      <c r="I35" s="140"/>
      <c r="J35" s="141" t="s">
        <v>212</v>
      </c>
      <c r="K35" s="117"/>
      <c r="L35" s="139"/>
      <c r="M35" s="140"/>
      <c r="N35" s="116"/>
      <c r="O35" s="116"/>
      <c r="P35" s="116"/>
      <c r="Q35" s="116"/>
      <c r="R35" s="142" t="s">
        <v>333</v>
      </c>
    </row>
    <row r="36" spans="1:18" ht="16.5" customHeight="1" x14ac:dyDescent="0.3">
      <c r="A36" s="134" t="s">
        <v>337</v>
      </c>
      <c r="B36" s="426" t="s">
        <v>1039</v>
      </c>
      <c r="C36" s="136" t="s">
        <v>338</v>
      </c>
      <c r="D36" s="137" t="s">
        <v>331</v>
      </c>
      <c r="E36" s="138" t="s">
        <v>22</v>
      </c>
      <c r="F36" s="165" t="s">
        <v>339</v>
      </c>
      <c r="G36" s="139"/>
      <c r="H36" s="136" t="s">
        <v>339</v>
      </c>
      <c r="I36" s="140"/>
      <c r="J36" s="141" t="s">
        <v>212</v>
      </c>
      <c r="K36" s="117"/>
      <c r="L36" s="139"/>
      <c r="M36" s="140"/>
      <c r="N36" s="116"/>
      <c r="O36" s="116"/>
      <c r="P36" s="116"/>
      <c r="Q36" s="116"/>
      <c r="R36" s="142" t="s">
        <v>337</v>
      </c>
    </row>
    <row r="37" spans="1:18" ht="15.6" x14ac:dyDescent="0.3">
      <c r="A37" s="134" t="s">
        <v>340</v>
      </c>
      <c r="B37" s="135" t="s">
        <v>341</v>
      </c>
      <c r="C37" s="136" t="s">
        <v>342</v>
      </c>
      <c r="D37" s="167" t="s">
        <v>343</v>
      </c>
      <c r="E37" s="138" t="s">
        <v>22</v>
      </c>
      <c r="F37" s="376" t="s">
        <v>344</v>
      </c>
      <c r="G37" s="139"/>
      <c r="H37" s="376" t="s">
        <v>344</v>
      </c>
      <c r="I37" s="140"/>
      <c r="J37" s="141" t="s">
        <v>212</v>
      </c>
      <c r="K37" s="117"/>
      <c r="L37" s="139"/>
      <c r="M37" s="140"/>
      <c r="N37" s="116"/>
      <c r="O37" s="116"/>
      <c r="P37" s="116"/>
      <c r="Q37" s="116"/>
      <c r="R37" s="142" t="s">
        <v>340</v>
      </c>
    </row>
    <row r="38" spans="1:18" ht="15.6" x14ac:dyDescent="0.3">
      <c r="A38" s="134" t="s">
        <v>345</v>
      </c>
      <c r="B38" s="135" t="s">
        <v>346</v>
      </c>
      <c r="C38" s="136" t="s">
        <v>347</v>
      </c>
      <c r="D38" s="137" t="s">
        <v>343</v>
      </c>
      <c r="E38" s="138" t="s">
        <v>22</v>
      </c>
      <c r="F38" s="376" t="s">
        <v>348</v>
      </c>
      <c r="G38" s="139"/>
      <c r="H38" s="376" t="s">
        <v>348</v>
      </c>
      <c r="I38" s="140"/>
      <c r="J38" s="141" t="s">
        <v>212</v>
      </c>
      <c r="K38" s="117"/>
      <c r="L38" s="139"/>
      <c r="M38" s="140"/>
      <c r="N38" s="116"/>
      <c r="O38" s="116"/>
      <c r="P38" s="116"/>
      <c r="Q38" s="116"/>
      <c r="R38" s="142" t="s">
        <v>345</v>
      </c>
    </row>
    <row r="39" spans="1:18" ht="16.2" thickBot="1" x14ac:dyDescent="0.35">
      <c r="A39" s="134" t="s">
        <v>349</v>
      </c>
      <c r="B39" s="426" t="s">
        <v>1050</v>
      </c>
      <c r="C39" s="168" t="s">
        <v>350</v>
      </c>
      <c r="D39" s="169" t="s">
        <v>351</v>
      </c>
      <c r="E39" s="138" t="s">
        <v>22</v>
      </c>
      <c r="F39" s="377" t="s">
        <v>352</v>
      </c>
      <c r="G39" s="170"/>
      <c r="H39" s="377" t="s">
        <v>352</v>
      </c>
      <c r="I39" s="171"/>
      <c r="J39" s="141" t="s">
        <v>212</v>
      </c>
      <c r="K39" s="172"/>
      <c r="L39" s="170"/>
      <c r="M39" s="171"/>
      <c r="N39" s="164"/>
      <c r="O39" s="164"/>
      <c r="P39" s="164"/>
      <c r="Q39" s="164"/>
      <c r="R39" s="142" t="s">
        <v>349</v>
      </c>
    </row>
    <row r="40" spans="1:18" ht="15.6" x14ac:dyDescent="0.3">
      <c r="A40" s="134" t="s">
        <v>353</v>
      </c>
      <c r="B40" s="166" t="s">
        <v>354</v>
      </c>
      <c r="C40" s="143" t="s">
        <v>355</v>
      </c>
      <c r="D40" s="144" t="s">
        <v>238</v>
      </c>
      <c r="E40" s="138" t="s">
        <v>22</v>
      </c>
      <c r="F40" s="143" t="s">
        <v>356</v>
      </c>
      <c r="G40" s="145"/>
      <c r="H40" s="143" t="s">
        <v>356</v>
      </c>
      <c r="I40" s="146"/>
      <c r="J40" s="141" t="s">
        <v>212</v>
      </c>
      <c r="K40" s="147"/>
      <c r="L40" s="145"/>
      <c r="M40" s="146"/>
      <c r="N40" s="148"/>
      <c r="O40" s="148"/>
      <c r="P40" s="148"/>
      <c r="Q40" s="148"/>
      <c r="R40" s="142" t="s">
        <v>353</v>
      </c>
    </row>
    <row r="41" spans="1:18" ht="15.6" x14ac:dyDescent="0.3">
      <c r="A41" s="134" t="s">
        <v>357</v>
      </c>
      <c r="B41" s="166" t="s">
        <v>358</v>
      </c>
      <c r="C41" s="136" t="s">
        <v>359</v>
      </c>
      <c r="D41" s="137" t="s">
        <v>248</v>
      </c>
      <c r="E41" s="138" t="s">
        <v>22</v>
      </c>
      <c r="F41" s="136" t="s">
        <v>360</v>
      </c>
      <c r="G41" s="139"/>
      <c r="H41" s="136" t="s">
        <v>360</v>
      </c>
      <c r="I41" s="140"/>
      <c r="J41" s="141" t="s">
        <v>212</v>
      </c>
      <c r="K41" s="117"/>
      <c r="L41" s="139"/>
      <c r="M41" s="140"/>
      <c r="N41" s="116"/>
      <c r="O41" s="116"/>
      <c r="P41" s="116"/>
      <c r="Q41" s="116"/>
      <c r="R41" s="142" t="s">
        <v>357</v>
      </c>
    </row>
    <row r="42" spans="1:18" ht="15.6" x14ac:dyDescent="0.3">
      <c r="A42" s="134" t="s">
        <v>361</v>
      </c>
      <c r="B42" s="426" t="s">
        <v>1048</v>
      </c>
      <c r="C42" s="136" t="s">
        <v>362</v>
      </c>
      <c r="D42" s="137" t="s">
        <v>253</v>
      </c>
      <c r="E42" s="138" t="s">
        <v>22</v>
      </c>
      <c r="F42" s="136" t="s">
        <v>363</v>
      </c>
      <c r="G42" s="139"/>
      <c r="H42" s="136" t="s">
        <v>363</v>
      </c>
      <c r="I42" s="140"/>
      <c r="J42" s="141" t="s">
        <v>212</v>
      </c>
      <c r="K42" s="117"/>
      <c r="L42" s="139"/>
      <c r="M42" s="140"/>
      <c r="N42" s="116"/>
      <c r="O42" s="116"/>
      <c r="P42" s="116"/>
      <c r="Q42" s="116"/>
      <c r="R42" s="142" t="s">
        <v>361</v>
      </c>
    </row>
    <row r="43" spans="1:18" ht="15.6" x14ac:dyDescent="0.3">
      <c r="A43" s="134" t="s">
        <v>364</v>
      </c>
      <c r="B43" s="426" t="s">
        <v>1049</v>
      </c>
      <c r="C43" s="136" t="s">
        <v>365</v>
      </c>
      <c r="D43" s="137" t="s">
        <v>258</v>
      </c>
      <c r="E43" s="138" t="s">
        <v>22</v>
      </c>
      <c r="F43" s="136" t="s">
        <v>366</v>
      </c>
      <c r="G43" s="139"/>
      <c r="H43" s="136" t="s">
        <v>366</v>
      </c>
      <c r="I43" s="140"/>
      <c r="J43" s="141" t="s">
        <v>212</v>
      </c>
      <c r="K43" s="117"/>
      <c r="L43" s="139"/>
      <c r="M43" s="140"/>
      <c r="N43" s="116"/>
      <c r="O43" s="116"/>
      <c r="P43" s="116"/>
      <c r="Q43" s="116"/>
      <c r="R43" s="142" t="s">
        <v>364</v>
      </c>
    </row>
    <row r="44" spans="1:18" ht="15.6" x14ac:dyDescent="0.3">
      <c r="A44" s="134" t="s">
        <v>367</v>
      </c>
      <c r="B44" s="426" t="s">
        <v>1055</v>
      </c>
      <c r="C44" s="136" t="s">
        <v>368</v>
      </c>
      <c r="D44" s="167" t="s">
        <v>268</v>
      </c>
      <c r="E44" s="138" t="s">
        <v>22</v>
      </c>
      <c r="F44" s="136" t="s">
        <v>369</v>
      </c>
      <c r="G44" s="139"/>
      <c r="H44" s="136" t="s">
        <v>369</v>
      </c>
      <c r="I44" s="140"/>
      <c r="J44" s="141" t="s">
        <v>212</v>
      </c>
      <c r="K44" s="117"/>
      <c r="L44" s="139"/>
      <c r="M44" s="140"/>
      <c r="N44" s="116"/>
      <c r="O44" s="116"/>
      <c r="P44" s="116"/>
      <c r="Q44" s="116"/>
      <c r="R44" s="142" t="s">
        <v>367</v>
      </c>
    </row>
    <row r="45" spans="1:18" ht="15.6" x14ac:dyDescent="0.3">
      <c r="A45" s="134" t="s">
        <v>370</v>
      </c>
      <c r="B45" s="426" t="s">
        <v>1056</v>
      </c>
      <c r="C45" s="136" t="s">
        <v>371</v>
      </c>
      <c r="D45" s="137" t="s">
        <v>278</v>
      </c>
      <c r="E45" s="138" t="s">
        <v>22</v>
      </c>
      <c r="F45" s="136" t="s">
        <v>372</v>
      </c>
      <c r="G45" s="139"/>
      <c r="H45" s="136" t="s">
        <v>372</v>
      </c>
      <c r="I45" s="140"/>
      <c r="J45" s="141" t="s">
        <v>212</v>
      </c>
      <c r="K45" s="117"/>
      <c r="L45" s="139"/>
      <c r="M45" s="140"/>
      <c r="N45" s="116"/>
      <c r="O45" s="116"/>
      <c r="P45" s="116"/>
      <c r="Q45" s="116"/>
      <c r="R45" s="142" t="s">
        <v>370</v>
      </c>
    </row>
    <row r="46" spans="1:18" ht="16.2" thickBot="1" x14ac:dyDescent="0.35">
      <c r="A46" s="134" t="s">
        <v>373</v>
      </c>
      <c r="B46" s="166" t="s">
        <v>374</v>
      </c>
      <c r="C46" s="168" t="s">
        <v>375</v>
      </c>
      <c r="D46" s="169" t="s">
        <v>376</v>
      </c>
      <c r="E46" s="138" t="s">
        <v>22</v>
      </c>
      <c r="F46" s="168" t="s">
        <v>377</v>
      </c>
      <c r="G46" s="170"/>
      <c r="H46" s="168" t="s">
        <v>377</v>
      </c>
      <c r="I46" s="171"/>
      <c r="J46" s="141" t="s">
        <v>212</v>
      </c>
      <c r="K46" s="172"/>
      <c r="L46" s="170"/>
      <c r="M46" s="171"/>
      <c r="N46" s="164"/>
      <c r="O46" s="164"/>
      <c r="P46" s="164"/>
      <c r="Q46" s="164"/>
      <c r="R46" s="142" t="s">
        <v>373</v>
      </c>
    </row>
    <row r="47" spans="1:18" ht="15.6" x14ac:dyDescent="0.3">
      <c r="A47" s="624" t="s">
        <v>906</v>
      </c>
      <c r="B47" s="590" t="s">
        <v>1071</v>
      </c>
      <c r="C47" s="591" t="s">
        <v>902</v>
      </c>
      <c r="D47" s="592" t="s">
        <v>904</v>
      </c>
      <c r="E47" s="138" t="s">
        <v>22</v>
      </c>
      <c r="F47" s="289" t="s">
        <v>912</v>
      </c>
      <c r="G47" s="161"/>
      <c r="H47" s="289" t="s">
        <v>912</v>
      </c>
      <c r="I47" s="162"/>
      <c r="J47" s="141" t="s">
        <v>212</v>
      </c>
      <c r="K47" s="163"/>
      <c r="L47" s="161"/>
      <c r="M47" s="164"/>
      <c r="N47" s="164"/>
      <c r="O47" s="164"/>
      <c r="P47" s="164"/>
      <c r="Q47" s="164"/>
      <c r="R47" s="142" t="s">
        <v>906</v>
      </c>
    </row>
    <row r="48" spans="1:18" ht="15.6" x14ac:dyDescent="0.3">
      <c r="A48" s="624" t="s">
        <v>907</v>
      </c>
      <c r="B48" s="590" t="s">
        <v>1072</v>
      </c>
      <c r="C48" s="591" t="s">
        <v>903</v>
      </c>
      <c r="D48" s="592" t="s">
        <v>905</v>
      </c>
      <c r="E48" s="138" t="s">
        <v>22</v>
      </c>
      <c r="F48" s="289" t="s">
        <v>913</v>
      </c>
      <c r="G48" s="161"/>
      <c r="H48" s="289" t="s">
        <v>913</v>
      </c>
      <c r="I48" s="162"/>
      <c r="J48" s="141" t="s">
        <v>212</v>
      </c>
      <c r="K48" s="163"/>
      <c r="L48" s="161"/>
      <c r="M48" s="164"/>
      <c r="N48" s="164"/>
      <c r="O48" s="164"/>
      <c r="P48" s="164"/>
      <c r="Q48" s="164"/>
      <c r="R48" s="142" t="s">
        <v>907</v>
      </c>
    </row>
    <row r="49" spans="1:22" ht="15.6" x14ac:dyDescent="0.3">
      <c r="A49" s="625" t="s">
        <v>1408</v>
      </c>
      <c r="B49" s="593" t="s">
        <v>1402</v>
      </c>
      <c r="C49" s="591" t="s">
        <v>1403</v>
      </c>
      <c r="D49" s="592" t="s">
        <v>1404</v>
      </c>
      <c r="E49" s="138" t="s">
        <v>22</v>
      </c>
      <c r="F49" s="591" t="s">
        <v>1405</v>
      </c>
      <c r="G49" s="161"/>
      <c r="H49" s="591" t="s">
        <v>1405</v>
      </c>
      <c r="I49" s="162"/>
      <c r="J49" s="141" t="s">
        <v>212</v>
      </c>
      <c r="K49" s="163"/>
      <c r="L49" s="161"/>
      <c r="M49" s="164"/>
      <c r="N49" s="164"/>
      <c r="O49" s="164"/>
      <c r="P49" s="164"/>
      <c r="Q49" s="164"/>
      <c r="R49" s="594" t="s">
        <v>1408</v>
      </c>
    </row>
    <row r="50" spans="1:22" ht="15.6" x14ac:dyDescent="0.3">
      <c r="A50" s="134" t="s">
        <v>378</v>
      </c>
      <c r="B50" s="135" t="s">
        <v>379</v>
      </c>
      <c r="C50" s="173" t="s">
        <v>242</v>
      </c>
      <c r="D50" s="174" t="s">
        <v>243</v>
      </c>
      <c r="E50" s="138" t="s">
        <v>22</v>
      </c>
      <c r="F50" s="173" t="s">
        <v>244</v>
      </c>
      <c r="G50" s="139"/>
      <c r="H50" s="173" t="s">
        <v>244</v>
      </c>
      <c r="I50" s="140"/>
      <c r="J50" s="141" t="s">
        <v>212</v>
      </c>
      <c r="K50" s="117"/>
      <c r="L50" s="139"/>
      <c r="M50" s="117"/>
      <c r="N50" s="117"/>
      <c r="O50" s="117"/>
      <c r="P50" s="117"/>
      <c r="Q50" s="117"/>
      <c r="R50" s="142" t="s">
        <v>378</v>
      </c>
      <c r="S50" s="175" t="s">
        <v>380</v>
      </c>
      <c r="T50" s="117" t="s">
        <v>381</v>
      </c>
      <c r="U50" s="139" t="s">
        <v>382</v>
      </c>
      <c r="V50" s="117" t="s">
        <v>383</v>
      </c>
    </row>
    <row r="51" spans="1:22" ht="15.6" x14ac:dyDescent="0.3">
      <c r="A51" s="134" t="s">
        <v>384</v>
      </c>
      <c r="B51" s="135" t="s">
        <v>385</v>
      </c>
      <c r="C51" s="173" t="s">
        <v>247</v>
      </c>
      <c r="D51" s="174" t="s">
        <v>248</v>
      </c>
      <c r="E51" s="138" t="s">
        <v>22</v>
      </c>
      <c r="F51" s="173" t="s">
        <v>249</v>
      </c>
      <c r="G51" s="139"/>
      <c r="H51" s="173" t="s">
        <v>249</v>
      </c>
      <c r="I51" s="140"/>
      <c r="J51" s="141" t="s">
        <v>212</v>
      </c>
      <c r="K51" s="117"/>
      <c r="L51" s="139"/>
      <c r="M51" s="117"/>
      <c r="N51" s="117"/>
      <c r="O51" s="117"/>
      <c r="P51" s="117"/>
      <c r="Q51" s="117"/>
      <c r="R51" s="142" t="s">
        <v>384</v>
      </c>
      <c r="S51" s="175" t="s">
        <v>386</v>
      </c>
      <c r="T51" s="117" t="s">
        <v>381</v>
      </c>
      <c r="U51" s="139" t="s">
        <v>382</v>
      </c>
      <c r="V51" s="117" t="s">
        <v>383</v>
      </c>
    </row>
    <row r="52" spans="1:22" ht="15.6" x14ac:dyDescent="0.3">
      <c r="A52" s="134" t="s">
        <v>387</v>
      </c>
      <c r="B52" s="135" t="s">
        <v>388</v>
      </c>
      <c r="C52" s="176" t="s">
        <v>237</v>
      </c>
      <c r="D52" s="177" t="s">
        <v>238</v>
      </c>
      <c r="E52" s="138" t="s">
        <v>22</v>
      </c>
      <c r="F52" s="176" t="s">
        <v>239</v>
      </c>
      <c r="G52" s="145"/>
      <c r="H52" s="176" t="s">
        <v>239</v>
      </c>
      <c r="I52" s="146"/>
      <c r="J52" s="141" t="s">
        <v>212</v>
      </c>
      <c r="K52" s="147"/>
      <c r="L52" s="145"/>
      <c r="M52" s="147"/>
      <c r="N52" s="147"/>
      <c r="O52" s="147"/>
      <c r="P52" s="147"/>
      <c r="Q52" s="147"/>
      <c r="R52" s="142" t="s">
        <v>387</v>
      </c>
      <c r="S52" s="178" t="s">
        <v>389</v>
      </c>
      <c r="T52" s="147" t="s">
        <v>381</v>
      </c>
      <c r="U52" s="145" t="s">
        <v>382</v>
      </c>
      <c r="V52" s="147" t="s">
        <v>383</v>
      </c>
    </row>
    <row r="53" spans="1:22" s="188" customFormat="1" ht="15.6" x14ac:dyDescent="0.3">
      <c r="A53" s="179" t="s">
        <v>390</v>
      </c>
      <c r="B53" s="180" t="s">
        <v>391</v>
      </c>
      <c r="C53" s="181" t="s">
        <v>252</v>
      </c>
      <c r="D53" s="182" t="s">
        <v>253</v>
      </c>
      <c r="E53" s="138" t="s">
        <v>22</v>
      </c>
      <c r="F53" s="181" t="s">
        <v>254</v>
      </c>
      <c r="G53" s="183"/>
      <c r="H53" s="181" t="s">
        <v>254</v>
      </c>
      <c r="I53" s="158"/>
      <c r="J53" s="141" t="s">
        <v>212</v>
      </c>
      <c r="K53" s="115"/>
      <c r="L53" s="183"/>
      <c r="M53" s="115"/>
      <c r="N53" s="115"/>
      <c r="O53" s="115"/>
      <c r="P53" s="115"/>
      <c r="Q53" s="115"/>
      <c r="R53" s="184" t="s">
        <v>390</v>
      </c>
      <c r="S53" s="185" t="s">
        <v>392</v>
      </c>
      <c r="T53" s="186" t="s">
        <v>381</v>
      </c>
      <c r="U53" s="187" t="s">
        <v>382</v>
      </c>
      <c r="V53" s="186" t="s">
        <v>383</v>
      </c>
    </row>
    <row r="54" spans="1:22" s="188" customFormat="1" ht="15.6" x14ac:dyDescent="0.3">
      <c r="A54" s="179" t="s">
        <v>393</v>
      </c>
      <c r="B54" s="180" t="s">
        <v>394</v>
      </c>
      <c r="C54" s="181" t="s">
        <v>267</v>
      </c>
      <c r="D54" s="182" t="s">
        <v>268</v>
      </c>
      <c r="E54" s="138" t="s">
        <v>22</v>
      </c>
      <c r="F54" s="181" t="s">
        <v>269</v>
      </c>
      <c r="G54" s="183"/>
      <c r="H54" s="181" t="s">
        <v>269</v>
      </c>
      <c r="I54" s="158"/>
      <c r="J54" s="141" t="s">
        <v>212</v>
      </c>
      <c r="K54" s="115"/>
      <c r="L54" s="183"/>
      <c r="M54" s="115"/>
      <c r="N54" s="115"/>
      <c r="O54" s="115"/>
      <c r="P54" s="115"/>
      <c r="Q54" s="115"/>
      <c r="R54" s="184" t="s">
        <v>393</v>
      </c>
      <c r="S54" s="185" t="s">
        <v>395</v>
      </c>
      <c r="T54" s="186" t="s">
        <v>381</v>
      </c>
      <c r="U54" s="187" t="s">
        <v>382</v>
      </c>
      <c r="V54" s="186" t="s">
        <v>383</v>
      </c>
    </row>
    <row r="55" spans="1:22" ht="15.6" x14ac:dyDescent="0.3">
      <c r="A55" s="134" t="s">
        <v>396</v>
      </c>
      <c r="B55" s="135" t="s">
        <v>397</v>
      </c>
      <c r="C55" s="173" t="s">
        <v>398</v>
      </c>
      <c r="D55" s="174" t="s">
        <v>399</v>
      </c>
      <c r="E55" s="138" t="s">
        <v>22</v>
      </c>
      <c r="F55" s="173" t="s">
        <v>400</v>
      </c>
      <c r="G55" s="139"/>
      <c r="H55" s="173" t="s">
        <v>400</v>
      </c>
      <c r="I55" s="140"/>
      <c r="J55" s="141" t="s">
        <v>212</v>
      </c>
      <c r="K55" s="117"/>
      <c r="L55" s="139"/>
      <c r="M55" s="117"/>
      <c r="N55" s="117"/>
      <c r="O55" s="117"/>
      <c r="P55" s="117"/>
      <c r="Q55" s="117"/>
      <c r="R55" s="142" t="s">
        <v>396</v>
      </c>
      <c r="S55" s="175" t="s">
        <v>401</v>
      </c>
      <c r="T55" s="117" t="s">
        <v>381</v>
      </c>
      <c r="U55" s="139" t="s">
        <v>382</v>
      </c>
      <c r="V55" s="117" t="s">
        <v>383</v>
      </c>
    </row>
    <row r="56" spans="1:22" ht="15.6" x14ac:dyDescent="0.3">
      <c r="A56" s="134" t="s">
        <v>402</v>
      </c>
      <c r="B56" s="135" t="s">
        <v>403</v>
      </c>
      <c r="C56" s="189" t="s">
        <v>404</v>
      </c>
      <c r="D56" s="190" t="s">
        <v>405</v>
      </c>
      <c r="E56" s="138" t="s">
        <v>22</v>
      </c>
      <c r="F56" s="189" t="s">
        <v>406</v>
      </c>
      <c r="G56" s="161"/>
      <c r="H56" s="189" t="s">
        <v>406</v>
      </c>
      <c r="I56" s="162"/>
      <c r="J56" s="141" t="s">
        <v>212</v>
      </c>
      <c r="K56" s="163"/>
      <c r="L56" s="161"/>
      <c r="M56" s="163"/>
      <c r="N56" s="163"/>
      <c r="O56" s="163"/>
      <c r="P56" s="163"/>
      <c r="Q56" s="163"/>
      <c r="R56" s="142" t="s">
        <v>402</v>
      </c>
      <c r="S56" s="191" t="s">
        <v>407</v>
      </c>
      <c r="T56" s="163" t="s">
        <v>381</v>
      </c>
      <c r="U56" s="161" t="s">
        <v>382</v>
      </c>
      <c r="V56" s="163" t="s">
        <v>383</v>
      </c>
    </row>
    <row r="57" spans="1:22" ht="15.6" x14ac:dyDescent="0.3">
      <c r="A57" s="134" t="s">
        <v>408</v>
      </c>
      <c r="B57" s="135" t="s">
        <v>409</v>
      </c>
      <c r="C57" s="173" t="s">
        <v>410</v>
      </c>
      <c r="D57" s="174" t="s">
        <v>411</v>
      </c>
      <c r="E57" s="138" t="s">
        <v>22</v>
      </c>
      <c r="F57" s="173" t="s">
        <v>412</v>
      </c>
      <c r="G57" s="139"/>
      <c r="H57" s="173" t="s">
        <v>412</v>
      </c>
      <c r="I57" s="140"/>
      <c r="J57" s="141" t="s">
        <v>212</v>
      </c>
      <c r="K57" s="117"/>
      <c r="L57" s="139"/>
      <c r="M57" s="117"/>
      <c r="N57" s="117"/>
      <c r="O57" s="117"/>
      <c r="P57" s="117"/>
      <c r="Q57" s="117"/>
      <c r="R57" s="142" t="s">
        <v>408</v>
      </c>
      <c r="S57" s="175" t="s">
        <v>413</v>
      </c>
      <c r="T57" s="117" t="s">
        <v>381</v>
      </c>
      <c r="U57" s="139" t="s">
        <v>382</v>
      </c>
      <c r="V57" s="117" t="s">
        <v>383</v>
      </c>
    </row>
    <row r="58" spans="1:22" ht="15.6" x14ac:dyDescent="0.3">
      <c r="A58" s="134" t="s">
        <v>414</v>
      </c>
      <c r="B58" s="135" t="s">
        <v>415</v>
      </c>
      <c r="C58" s="173" t="s">
        <v>416</v>
      </c>
      <c r="D58" s="174" t="s">
        <v>243</v>
      </c>
      <c r="E58" s="138" t="s">
        <v>22</v>
      </c>
      <c r="F58" s="173" t="s">
        <v>417</v>
      </c>
      <c r="G58" s="139"/>
      <c r="H58" s="173" t="s">
        <v>417</v>
      </c>
      <c r="I58" s="140"/>
      <c r="J58" s="141" t="s">
        <v>212</v>
      </c>
      <c r="K58" s="117"/>
      <c r="L58" s="139"/>
      <c r="M58" s="117"/>
      <c r="N58" s="117"/>
      <c r="O58" s="117"/>
      <c r="P58" s="117"/>
      <c r="Q58" s="117"/>
      <c r="R58" s="142" t="s">
        <v>414</v>
      </c>
      <c r="S58" s="175" t="s">
        <v>380</v>
      </c>
      <c r="T58" s="117" t="s">
        <v>381</v>
      </c>
      <c r="U58" s="139" t="s">
        <v>382</v>
      </c>
      <c r="V58" s="117" t="s">
        <v>383</v>
      </c>
    </row>
    <row r="59" spans="1:22" ht="15.6" x14ac:dyDescent="0.3">
      <c r="A59" s="134" t="s">
        <v>418</v>
      </c>
      <c r="B59" s="135" t="s">
        <v>419</v>
      </c>
      <c r="C59" s="173" t="s">
        <v>420</v>
      </c>
      <c r="D59" s="174" t="s">
        <v>248</v>
      </c>
      <c r="E59" s="138" t="s">
        <v>22</v>
      </c>
      <c r="F59" s="173" t="s">
        <v>421</v>
      </c>
      <c r="G59" s="139"/>
      <c r="H59" s="173" t="s">
        <v>421</v>
      </c>
      <c r="I59" s="140"/>
      <c r="J59" s="141" t="s">
        <v>212</v>
      </c>
      <c r="K59" s="117"/>
      <c r="L59" s="139"/>
      <c r="M59" s="117"/>
      <c r="N59" s="117"/>
      <c r="O59" s="117"/>
      <c r="P59" s="117"/>
      <c r="Q59" s="117"/>
      <c r="R59" s="142" t="s">
        <v>418</v>
      </c>
      <c r="S59" s="175" t="s">
        <v>386</v>
      </c>
      <c r="T59" s="117" t="s">
        <v>381</v>
      </c>
      <c r="U59" s="139" t="s">
        <v>382</v>
      </c>
      <c r="V59" s="117" t="s">
        <v>383</v>
      </c>
    </row>
    <row r="60" spans="1:22" ht="15.6" x14ac:dyDescent="0.3">
      <c r="A60" s="134" t="s">
        <v>422</v>
      </c>
      <c r="B60" s="135" t="s">
        <v>423</v>
      </c>
      <c r="C60" s="176" t="s">
        <v>424</v>
      </c>
      <c r="D60" s="177" t="s">
        <v>238</v>
      </c>
      <c r="E60" s="138" t="s">
        <v>22</v>
      </c>
      <c r="F60" s="176" t="s">
        <v>425</v>
      </c>
      <c r="G60" s="145"/>
      <c r="H60" s="176" t="s">
        <v>425</v>
      </c>
      <c r="I60" s="146"/>
      <c r="J60" s="141" t="s">
        <v>212</v>
      </c>
      <c r="K60" s="147"/>
      <c r="L60" s="145"/>
      <c r="M60" s="147"/>
      <c r="N60" s="147"/>
      <c r="O60" s="147"/>
      <c r="P60" s="147"/>
      <c r="Q60" s="147"/>
      <c r="R60" s="142" t="s">
        <v>422</v>
      </c>
      <c r="S60" s="178" t="s">
        <v>389</v>
      </c>
      <c r="T60" s="147" t="s">
        <v>381</v>
      </c>
      <c r="U60" s="145" t="s">
        <v>382</v>
      </c>
      <c r="V60" s="147" t="s">
        <v>383</v>
      </c>
    </row>
    <row r="61" spans="1:22" s="188" customFormat="1" ht="15.6" x14ac:dyDescent="0.3">
      <c r="A61" s="179" t="s">
        <v>426</v>
      </c>
      <c r="B61" s="180" t="s">
        <v>427</v>
      </c>
      <c r="C61" s="181" t="s">
        <v>428</v>
      </c>
      <c r="D61" s="182" t="s">
        <v>253</v>
      </c>
      <c r="E61" s="138" t="s">
        <v>22</v>
      </c>
      <c r="F61" s="181" t="s">
        <v>429</v>
      </c>
      <c r="G61" s="183"/>
      <c r="H61" s="181" t="s">
        <v>429</v>
      </c>
      <c r="I61" s="158"/>
      <c r="J61" s="141" t="s">
        <v>212</v>
      </c>
      <c r="K61" s="115"/>
      <c r="L61" s="183"/>
      <c r="M61" s="115"/>
      <c r="N61" s="115"/>
      <c r="O61" s="115"/>
      <c r="P61" s="115"/>
      <c r="Q61" s="115"/>
      <c r="R61" s="184" t="s">
        <v>426</v>
      </c>
      <c r="S61" s="185" t="s">
        <v>392</v>
      </c>
      <c r="T61" s="186" t="s">
        <v>381</v>
      </c>
      <c r="U61" s="187" t="s">
        <v>382</v>
      </c>
      <c r="V61" s="186" t="s">
        <v>383</v>
      </c>
    </row>
    <row r="62" spans="1:22" s="188" customFormat="1" ht="15.6" x14ac:dyDescent="0.3">
      <c r="A62" s="179" t="s">
        <v>430</v>
      </c>
      <c r="B62" s="180" t="s">
        <v>431</v>
      </c>
      <c r="C62" s="181" t="s">
        <v>432</v>
      </c>
      <c r="D62" s="182" t="s">
        <v>268</v>
      </c>
      <c r="E62" s="138" t="s">
        <v>22</v>
      </c>
      <c r="F62" s="181" t="s">
        <v>433</v>
      </c>
      <c r="G62" s="183"/>
      <c r="H62" s="181" t="s">
        <v>433</v>
      </c>
      <c r="I62" s="158"/>
      <c r="J62" s="141" t="s">
        <v>212</v>
      </c>
      <c r="K62" s="115"/>
      <c r="L62" s="183"/>
      <c r="M62" s="115"/>
      <c r="N62" s="115"/>
      <c r="O62" s="115"/>
      <c r="P62" s="115"/>
      <c r="Q62" s="115"/>
      <c r="R62" s="184" t="s">
        <v>430</v>
      </c>
      <c r="S62" s="185" t="s">
        <v>395</v>
      </c>
      <c r="T62" s="186" t="s">
        <v>381</v>
      </c>
      <c r="U62" s="187" t="s">
        <v>382</v>
      </c>
      <c r="V62" s="186" t="s">
        <v>383</v>
      </c>
    </row>
    <row r="63" spans="1:22" ht="15.6" x14ac:dyDescent="0.3">
      <c r="A63" s="134" t="s">
        <v>434</v>
      </c>
      <c r="B63" s="135" t="s">
        <v>435</v>
      </c>
      <c r="C63" s="173" t="s">
        <v>436</v>
      </c>
      <c r="D63" s="174" t="s">
        <v>399</v>
      </c>
      <c r="E63" s="138" t="s">
        <v>22</v>
      </c>
      <c r="F63" s="173" t="s">
        <v>437</v>
      </c>
      <c r="G63" s="183"/>
      <c r="H63" s="173" t="s">
        <v>437</v>
      </c>
      <c r="I63" s="158"/>
      <c r="J63" s="141" t="s">
        <v>212</v>
      </c>
      <c r="K63" s="115"/>
      <c r="L63" s="183"/>
      <c r="M63" s="115"/>
      <c r="N63" s="115"/>
      <c r="O63" s="115"/>
      <c r="P63" s="115"/>
      <c r="Q63" s="115"/>
      <c r="R63" s="184" t="s">
        <v>434</v>
      </c>
      <c r="S63" s="185" t="s">
        <v>401</v>
      </c>
      <c r="T63" s="186" t="s">
        <v>381</v>
      </c>
      <c r="U63" s="187" t="s">
        <v>382</v>
      </c>
      <c r="V63" s="186" t="s">
        <v>383</v>
      </c>
    </row>
    <row r="64" spans="1:22" ht="15.6" x14ac:dyDescent="0.3">
      <c r="A64" s="134" t="s">
        <v>438</v>
      </c>
      <c r="B64" s="135" t="s">
        <v>439</v>
      </c>
      <c r="C64" s="173" t="s">
        <v>440</v>
      </c>
      <c r="D64" s="174" t="s">
        <v>405</v>
      </c>
      <c r="E64" s="138" t="s">
        <v>22</v>
      </c>
      <c r="F64" s="173" t="s">
        <v>441</v>
      </c>
      <c r="G64" s="170"/>
      <c r="H64" s="173" t="s">
        <v>441</v>
      </c>
      <c r="I64" s="171"/>
      <c r="J64" s="141" t="s">
        <v>212</v>
      </c>
      <c r="K64" s="117"/>
      <c r="L64" s="139"/>
      <c r="M64" s="115"/>
      <c r="N64" s="115"/>
      <c r="O64" s="115"/>
      <c r="P64" s="115"/>
      <c r="Q64" s="115"/>
      <c r="R64" s="142" t="s">
        <v>438</v>
      </c>
      <c r="S64" s="175" t="s">
        <v>407</v>
      </c>
      <c r="T64" s="117" t="s">
        <v>381</v>
      </c>
      <c r="U64" s="139" t="s">
        <v>382</v>
      </c>
      <c r="V64" s="117" t="s">
        <v>383</v>
      </c>
    </row>
    <row r="65" spans="1:22" ht="15.6" x14ac:dyDescent="0.3">
      <c r="A65" s="134" t="s">
        <v>442</v>
      </c>
      <c r="B65" s="135" t="s">
        <v>443</v>
      </c>
      <c r="C65" s="173" t="s">
        <v>444</v>
      </c>
      <c r="D65" s="174" t="s">
        <v>411</v>
      </c>
      <c r="E65" s="138" t="s">
        <v>22</v>
      </c>
      <c r="F65" s="173" t="s">
        <v>445</v>
      </c>
      <c r="G65" s="139"/>
      <c r="H65" s="173" t="s">
        <v>445</v>
      </c>
      <c r="I65" s="140"/>
      <c r="J65" s="141" t="s">
        <v>212</v>
      </c>
      <c r="K65" s="117"/>
      <c r="L65" s="139"/>
      <c r="M65" s="117"/>
      <c r="N65" s="117"/>
      <c r="O65" s="117"/>
      <c r="P65" s="117"/>
      <c r="Q65" s="117"/>
      <c r="R65" s="142" t="s">
        <v>442</v>
      </c>
      <c r="S65" s="175" t="s">
        <v>413</v>
      </c>
      <c r="T65" s="117" t="s">
        <v>381</v>
      </c>
      <c r="U65" s="139" t="s">
        <v>382</v>
      </c>
      <c r="V65" s="117" t="s">
        <v>383</v>
      </c>
    </row>
    <row r="66" spans="1:22" ht="15.6" x14ac:dyDescent="0.3">
      <c r="A66" s="192" t="s">
        <v>446</v>
      </c>
      <c r="B66" s="426" t="s">
        <v>1038</v>
      </c>
      <c r="C66" s="194" t="s">
        <v>447</v>
      </c>
      <c r="D66" s="195" t="s">
        <v>448</v>
      </c>
      <c r="E66" s="138" t="s">
        <v>22</v>
      </c>
      <c r="F66" s="194" t="s">
        <v>449</v>
      </c>
      <c r="G66" s="196"/>
      <c r="H66" s="194" t="s">
        <v>449</v>
      </c>
      <c r="I66" s="197"/>
      <c r="J66" s="141" t="s">
        <v>212</v>
      </c>
      <c r="K66" s="198"/>
      <c r="L66" s="199"/>
      <c r="M66" s="200"/>
      <c r="N66" s="200"/>
      <c r="O66" s="200"/>
      <c r="P66" s="200"/>
      <c r="Q66" s="200"/>
      <c r="R66" s="201" t="s">
        <v>446</v>
      </c>
      <c r="S66" s="202"/>
      <c r="U66" s="203"/>
    </row>
    <row r="67" spans="1:22" ht="15.6" x14ac:dyDescent="0.3">
      <c r="A67" s="192" t="s">
        <v>450</v>
      </c>
      <c r="B67" s="193" t="s">
        <v>451</v>
      </c>
      <c r="C67" s="194" t="s">
        <v>452</v>
      </c>
      <c r="D67" s="195" t="s">
        <v>453</v>
      </c>
      <c r="E67" s="138" t="s">
        <v>22</v>
      </c>
      <c r="F67" s="194" t="s">
        <v>454</v>
      </c>
      <c r="G67" s="196"/>
      <c r="H67" s="194" t="s">
        <v>454</v>
      </c>
      <c r="I67" s="197"/>
      <c r="J67" s="141" t="s">
        <v>212</v>
      </c>
      <c r="K67" s="198"/>
      <c r="L67" s="199"/>
      <c r="M67" s="200"/>
      <c r="N67" s="200"/>
      <c r="O67" s="200"/>
      <c r="P67" s="200"/>
      <c r="Q67" s="200"/>
      <c r="R67" s="201" t="s">
        <v>450</v>
      </c>
      <c r="S67" s="202"/>
      <c r="U67" s="203"/>
    </row>
    <row r="68" spans="1:22" ht="15.6" x14ac:dyDescent="0.3">
      <c r="A68" s="192" t="s">
        <v>455</v>
      </c>
      <c r="B68" s="193" t="s">
        <v>1394</v>
      </c>
      <c r="C68" s="194" t="s">
        <v>456</v>
      </c>
      <c r="D68" s="195" t="s">
        <v>457</v>
      </c>
      <c r="E68" s="138" t="s">
        <v>22</v>
      </c>
      <c r="F68" s="194" t="s">
        <v>458</v>
      </c>
      <c r="G68" s="196"/>
      <c r="H68" s="194" t="s">
        <v>458</v>
      </c>
      <c r="I68" s="197"/>
      <c r="J68" s="141" t="s">
        <v>212</v>
      </c>
      <c r="K68" s="198"/>
      <c r="L68" s="199"/>
      <c r="M68" s="200"/>
      <c r="N68" s="200"/>
      <c r="O68" s="200"/>
      <c r="P68" s="200"/>
      <c r="Q68" s="200"/>
      <c r="R68" s="201" t="s">
        <v>455</v>
      </c>
      <c r="S68" s="202"/>
      <c r="U68" s="203"/>
    </row>
    <row r="69" spans="1:22" ht="15.6" x14ac:dyDescent="0.3">
      <c r="A69" s="192" t="s">
        <v>459</v>
      </c>
      <c r="B69" s="193" t="s">
        <v>1069</v>
      </c>
      <c r="C69" s="194" t="s">
        <v>460</v>
      </c>
      <c r="D69" s="204" t="s">
        <v>461</v>
      </c>
      <c r="E69" s="138" t="s">
        <v>22</v>
      </c>
      <c r="F69" s="194" t="s">
        <v>462</v>
      </c>
      <c r="G69" s="196"/>
      <c r="H69" s="194" t="s">
        <v>462</v>
      </c>
      <c r="I69" s="197"/>
      <c r="J69" s="141" t="s">
        <v>212</v>
      </c>
      <c r="K69" s="199"/>
      <c r="L69" s="199"/>
      <c r="M69" s="200"/>
      <c r="N69" s="200"/>
      <c r="O69" s="200"/>
      <c r="P69" s="200"/>
      <c r="Q69" s="200"/>
      <c r="R69" s="201" t="s">
        <v>459</v>
      </c>
      <c r="S69" s="202"/>
      <c r="U69" s="203"/>
    </row>
    <row r="70" spans="1:22" ht="15.6" x14ac:dyDescent="0.3">
      <c r="A70" s="205" t="s">
        <v>463</v>
      </c>
      <c r="B70" s="426" t="s">
        <v>1047</v>
      </c>
      <c r="C70" s="194" t="s">
        <v>464</v>
      </c>
      <c r="D70" s="204" t="s">
        <v>465</v>
      </c>
      <c r="E70" s="138" t="s">
        <v>22</v>
      </c>
      <c r="F70" s="194" t="s">
        <v>466</v>
      </c>
      <c r="G70" s="196"/>
      <c r="H70" s="194" t="s">
        <v>466</v>
      </c>
      <c r="I70" s="197"/>
      <c r="J70" s="141" t="s">
        <v>212</v>
      </c>
      <c r="K70" s="199"/>
      <c r="L70" s="199"/>
      <c r="M70" s="200"/>
      <c r="N70" s="200"/>
      <c r="O70" s="200"/>
      <c r="P70" s="200"/>
      <c r="Q70" s="200"/>
      <c r="R70" s="206" t="s">
        <v>463</v>
      </c>
      <c r="S70" s="202"/>
      <c r="U70" s="203"/>
    </row>
    <row r="71" spans="1:22" ht="15.6" x14ac:dyDescent="0.3">
      <c r="A71" s="192" t="s">
        <v>467</v>
      </c>
      <c r="B71" s="193" t="s">
        <v>1070</v>
      </c>
      <c r="C71" s="194" t="s">
        <v>468</v>
      </c>
      <c r="D71" s="204" t="s">
        <v>461</v>
      </c>
      <c r="E71" s="138" t="s">
        <v>22</v>
      </c>
      <c r="F71" s="194" t="s">
        <v>469</v>
      </c>
      <c r="G71" s="196"/>
      <c r="H71" s="194" t="s">
        <v>469</v>
      </c>
      <c r="I71" s="197"/>
      <c r="J71" s="141" t="s">
        <v>212</v>
      </c>
      <c r="K71" s="199"/>
      <c r="L71" s="199"/>
      <c r="M71" s="200"/>
      <c r="N71" s="200"/>
      <c r="O71" s="200"/>
      <c r="P71" s="200"/>
      <c r="Q71" s="200"/>
      <c r="R71" s="201" t="s">
        <v>467</v>
      </c>
      <c r="S71" s="202"/>
      <c r="U71" s="203"/>
    </row>
    <row r="72" spans="1:22" ht="15.6" x14ac:dyDescent="0.3">
      <c r="A72" s="134" t="s">
        <v>470</v>
      </c>
      <c r="B72" s="207" t="s">
        <v>471</v>
      </c>
      <c r="C72" s="136" t="s">
        <v>472</v>
      </c>
      <c r="D72" s="208" t="s">
        <v>473</v>
      </c>
      <c r="E72" s="138" t="s">
        <v>22</v>
      </c>
      <c r="F72" s="136" t="s">
        <v>474</v>
      </c>
      <c r="G72" s="117"/>
      <c r="H72" s="136" t="s">
        <v>474</v>
      </c>
      <c r="I72" s="197"/>
      <c r="J72" s="141" t="s">
        <v>212</v>
      </c>
      <c r="K72" s="139"/>
      <c r="L72" s="139"/>
      <c r="M72" s="209"/>
      <c r="N72" s="210"/>
      <c r="O72" s="211"/>
      <c r="P72" s="211"/>
      <c r="Q72" s="212"/>
      <c r="R72" s="142" t="s">
        <v>470</v>
      </c>
      <c r="S72" s="202"/>
      <c r="U72" s="203"/>
    </row>
    <row r="73" spans="1:22" ht="15.6" x14ac:dyDescent="0.3">
      <c r="A73" s="134" t="s">
        <v>475</v>
      </c>
      <c r="B73" s="207" t="s">
        <v>476</v>
      </c>
      <c r="C73" s="136" t="s">
        <v>477</v>
      </c>
      <c r="D73" s="208" t="s">
        <v>478</v>
      </c>
      <c r="E73" s="138" t="s">
        <v>22</v>
      </c>
      <c r="F73" s="136" t="s">
        <v>479</v>
      </c>
      <c r="G73" s="139"/>
      <c r="H73" s="136" t="s">
        <v>479</v>
      </c>
      <c r="I73" s="197"/>
      <c r="J73" s="141" t="s">
        <v>212</v>
      </c>
      <c r="K73" s="139"/>
      <c r="L73" s="139"/>
      <c r="M73" s="209"/>
      <c r="N73" s="213"/>
      <c r="O73" s="214"/>
      <c r="P73" s="214"/>
      <c r="Q73" s="214"/>
      <c r="R73" s="142" t="s">
        <v>475</v>
      </c>
      <c r="S73" s="202"/>
      <c r="U73" s="203"/>
    </row>
    <row r="74" spans="1:22" ht="15.6" x14ac:dyDescent="0.3">
      <c r="A74" s="134" t="s">
        <v>480</v>
      </c>
      <c r="B74" s="207" t="s">
        <v>481</v>
      </c>
      <c r="C74" s="143" t="s">
        <v>482</v>
      </c>
      <c r="D74" s="208" t="s">
        <v>483</v>
      </c>
      <c r="E74" s="138" t="s">
        <v>22</v>
      </c>
      <c r="F74" s="143" t="s">
        <v>484</v>
      </c>
      <c r="G74" s="139"/>
      <c r="H74" s="143" t="s">
        <v>484</v>
      </c>
      <c r="I74" s="197"/>
      <c r="J74" s="141" t="s">
        <v>212</v>
      </c>
      <c r="K74" s="139"/>
      <c r="L74" s="139"/>
      <c r="M74" s="209"/>
      <c r="N74" s="213"/>
      <c r="O74" s="214"/>
      <c r="P74" s="214"/>
      <c r="Q74" s="214"/>
      <c r="R74" s="142" t="s">
        <v>480</v>
      </c>
      <c r="S74" s="202"/>
      <c r="U74" s="203"/>
    </row>
    <row r="75" spans="1:22" ht="15.6" x14ac:dyDescent="0.3">
      <c r="A75" s="134" t="s">
        <v>485</v>
      </c>
      <c r="B75" s="207" t="s">
        <v>486</v>
      </c>
      <c r="C75" s="136" t="s">
        <v>487</v>
      </c>
      <c r="D75" s="208" t="s">
        <v>488</v>
      </c>
      <c r="E75" s="138" t="s">
        <v>22</v>
      </c>
      <c r="F75" s="136" t="s">
        <v>489</v>
      </c>
      <c r="G75" s="139"/>
      <c r="H75" s="136" t="s">
        <v>489</v>
      </c>
      <c r="I75" s="197"/>
      <c r="J75" s="141" t="s">
        <v>212</v>
      </c>
      <c r="K75" s="139"/>
      <c r="L75" s="139"/>
      <c r="M75" s="209"/>
      <c r="N75" s="213"/>
      <c r="O75" s="214"/>
      <c r="P75" s="214"/>
      <c r="Q75" s="214"/>
      <c r="R75" s="142" t="s">
        <v>485</v>
      </c>
      <c r="S75" s="202"/>
      <c r="U75" s="203"/>
    </row>
    <row r="76" spans="1:22" ht="15.6" x14ac:dyDescent="0.3">
      <c r="A76" s="134" t="s">
        <v>490</v>
      </c>
      <c r="B76" s="207" t="s">
        <v>491</v>
      </c>
      <c r="C76" s="136" t="s">
        <v>492</v>
      </c>
      <c r="D76" s="208" t="s">
        <v>473</v>
      </c>
      <c r="E76" s="138" t="s">
        <v>22</v>
      </c>
      <c r="F76" s="136" t="s">
        <v>493</v>
      </c>
      <c r="G76" s="139"/>
      <c r="H76" s="136" t="s">
        <v>493</v>
      </c>
      <c r="I76" s="197"/>
      <c r="J76" s="141" t="s">
        <v>212</v>
      </c>
      <c r="K76" s="117"/>
      <c r="L76" s="117"/>
      <c r="M76" s="117"/>
      <c r="N76" s="215"/>
      <c r="O76" s="211"/>
      <c r="P76" s="211"/>
      <c r="Q76" s="216"/>
      <c r="R76" s="142" t="s">
        <v>490</v>
      </c>
      <c r="S76" s="202"/>
      <c r="U76" s="203"/>
    </row>
    <row r="77" spans="1:22" ht="15.6" x14ac:dyDescent="0.3">
      <c r="A77" s="134" t="s">
        <v>494</v>
      </c>
      <c r="B77" s="207" t="s">
        <v>495</v>
      </c>
      <c r="C77" s="136" t="s">
        <v>496</v>
      </c>
      <c r="D77" s="208" t="s">
        <v>478</v>
      </c>
      <c r="E77" s="138" t="s">
        <v>22</v>
      </c>
      <c r="F77" s="136" t="s">
        <v>497</v>
      </c>
      <c r="G77" s="139"/>
      <c r="H77" s="136" t="s">
        <v>497</v>
      </c>
      <c r="I77" s="197"/>
      <c r="J77" s="141" t="s">
        <v>212</v>
      </c>
      <c r="K77" s="139"/>
      <c r="L77" s="139"/>
      <c r="M77" s="209"/>
      <c r="N77" s="213"/>
      <c r="O77" s="214"/>
      <c r="P77" s="214"/>
      <c r="Q77" s="214"/>
      <c r="R77" s="142" t="s">
        <v>494</v>
      </c>
      <c r="S77" s="202"/>
      <c r="U77" s="203"/>
    </row>
    <row r="78" spans="1:22" ht="15.6" x14ac:dyDescent="0.3">
      <c r="A78" s="134" t="s">
        <v>498</v>
      </c>
      <c r="B78" s="207" t="s">
        <v>499</v>
      </c>
      <c r="C78" s="143" t="s">
        <v>500</v>
      </c>
      <c r="D78" s="208" t="s">
        <v>483</v>
      </c>
      <c r="E78" s="138" t="s">
        <v>22</v>
      </c>
      <c r="F78" s="143" t="s">
        <v>501</v>
      </c>
      <c r="G78" s="139"/>
      <c r="H78" s="143" t="s">
        <v>501</v>
      </c>
      <c r="I78" s="197"/>
      <c r="J78" s="141" t="s">
        <v>212</v>
      </c>
      <c r="K78" s="139"/>
      <c r="L78" s="139"/>
      <c r="M78" s="209"/>
      <c r="N78" s="213"/>
      <c r="O78" s="214"/>
      <c r="P78" s="214"/>
      <c r="Q78" s="214"/>
      <c r="R78" s="142" t="s">
        <v>498</v>
      </c>
      <c r="S78" s="202"/>
      <c r="U78" s="203"/>
    </row>
    <row r="79" spans="1:22" ht="15.6" x14ac:dyDescent="0.3">
      <c r="A79" s="134" t="s">
        <v>502</v>
      </c>
      <c r="B79" s="207" t="s">
        <v>503</v>
      </c>
      <c r="C79" s="136" t="s">
        <v>504</v>
      </c>
      <c r="D79" s="208" t="s">
        <v>488</v>
      </c>
      <c r="E79" s="138" t="s">
        <v>22</v>
      </c>
      <c r="F79" s="136" t="s">
        <v>505</v>
      </c>
      <c r="G79" s="139"/>
      <c r="H79" s="136" t="s">
        <v>505</v>
      </c>
      <c r="I79" s="197"/>
      <c r="J79" s="141" t="s">
        <v>212</v>
      </c>
      <c r="K79" s="117"/>
      <c r="L79" s="117"/>
      <c r="M79" s="117"/>
      <c r="N79" s="210"/>
      <c r="O79" s="211"/>
      <c r="P79" s="211"/>
      <c r="Q79" s="216"/>
      <c r="R79" s="142" t="s">
        <v>502</v>
      </c>
      <c r="S79" s="202"/>
      <c r="U79" s="203"/>
    </row>
    <row r="80" spans="1:22" ht="15.6" x14ac:dyDescent="0.3">
      <c r="A80" s="134" t="s">
        <v>506</v>
      </c>
      <c r="B80" s="217" t="s">
        <v>507</v>
      </c>
      <c r="C80" s="136" t="s">
        <v>508</v>
      </c>
      <c r="D80" s="218" t="s">
        <v>509</v>
      </c>
      <c r="E80" s="138" t="s">
        <v>22</v>
      </c>
      <c r="F80" s="136" t="s">
        <v>508</v>
      </c>
      <c r="G80" s="139"/>
      <c r="H80" s="136" t="s">
        <v>508</v>
      </c>
      <c r="I80" s="197"/>
      <c r="J80" s="141" t="s">
        <v>212</v>
      </c>
      <c r="K80" s="117"/>
      <c r="L80" s="117"/>
      <c r="M80" s="117"/>
      <c r="N80" s="210"/>
      <c r="O80" s="211"/>
      <c r="P80" s="211"/>
      <c r="Q80" s="216"/>
      <c r="R80" s="142" t="s">
        <v>506</v>
      </c>
      <c r="S80" s="202"/>
      <c r="U80" s="203"/>
    </row>
    <row r="81" spans="1:21" ht="15.6" x14ac:dyDescent="0.3">
      <c r="A81" s="134" t="s">
        <v>510</v>
      </c>
      <c r="B81" s="217" t="s">
        <v>511</v>
      </c>
      <c r="C81" s="136" t="s">
        <v>512</v>
      </c>
      <c r="D81" s="218" t="s">
        <v>513</v>
      </c>
      <c r="E81" s="138" t="s">
        <v>22</v>
      </c>
      <c r="F81" s="136" t="s">
        <v>512</v>
      </c>
      <c r="G81" s="139"/>
      <c r="H81" s="136" t="s">
        <v>512</v>
      </c>
      <c r="I81" s="197"/>
      <c r="J81" s="141" t="s">
        <v>212</v>
      </c>
      <c r="K81" s="117"/>
      <c r="L81" s="117"/>
      <c r="M81" s="117"/>
      <c r="N81" s="210"/>
      <c r="O81" s="211"/>
      <c r="P81" s="211"/>
      <c r="Q81" s="216"/>
      <c r="R81" s="142" t="s">
        <v>510</v>
      </c>
      <c r="S81" s="202"/>
      <c r="U81" s="203"/>
    </row>
    <row r="82" spans="1:21" ht="15.6" x14ac:dyDescent="0.3">
      <c r="A82" s="134" t="s">
        <v>514</v>
      </c>
      <c r="B82" s="219" t="s">
        <v>515</v>
      </c>
      <c r="C82" s="136" t="s">
        <v>516</v>
      </c>
      <c r="D82" s="218" t="s">
        <v>517</v>
      </c>
      <c r="E82" s="220" t="s">
        <v>22</v>
      </c>
      <c r="F82" s="136" t="s">
        <v>516</v>
      </c>
      <c r="G82" s="139"/>
      <c r="H82" s="136" t="s">
        <v>516</v>
      </c>
      <c r="I82" s="197"/>
      <c r="J82" s="141" t="s">
        <v>212</v>
      </c>
      <c r="K82" s="117"/>
      <c r="L82" s="117"/>
      <c r="M82" s="117"/>
      <c r="N82" s="210"/>
      <c r="O82" s="211"/>
      <c r="P82" s="211"/>
      <c r="Q82" s="216"/>
      <c r="R82" s="142" t="s">
        <v>514</v>
      </c>
      <c r="S82" s="202"/>
      <c r="U82" s="203"/>
    </row>
    <row r="83" spans="1:21" ht="15.6" x14ac:dyDescent="0.3">
      <c r="A83" s="134" t="s">
        <v>518</v>
      </c>
      <c r="B83" s="219" t="s">
        <v>519</v>
      </c>
      <c r="C83" s="136" t="s">
        <v>520</v>
      </c>
      <c r="D83" s="218" t="s">
        <v>521</v>
      </c>
      <c r="E83" s="220" t="s">
        <v>22</v>
      </c>
      <c r="F83" s="136" t="s">
        <v>520</v>
      </c>
      <c r="G83" s="139"/>
      <c r="H83" s="136" t="s">
        <v>520</v>
      </c>
      <c r="I83" s="197"/>
      <c r="J83" s="141" t="s">
        <v>212</v>
      </c>
      <c r="K83" s="117"/>
      <c r="L83" s="117"/>
      <c r="M83" s="117"/>
      <c r="N83" s="210"/>
      <c r="O83" s="211"/>
      <c r="P83" s="211"/>
      <c r="Q83" s="216"/>
      <c r="R83" s="142" t="s">
        <v>518</v>
      </c>
      <c r="S83" s="202"/>
      <c r="U83" s="203"/>
    </row>
    <row r="84" spans="1:21" ht="15.6" x14ac:dyDescent="0.3">
      <c r="A84" s="134" t="s">
        <v>522</v>
      </c>
      <c r="B84" s="219" t="s">
        <v>523</v>
      </c>
      <c r="C84" s="136" t="s">
        <v>524</v>
      </c>
      <c r="D84" s="218" t="s">
        <v>525</v>
      </c>
      <c r="E84" s="220" t="s">
        <v>22</v>
      </c>
      <c r="F84" s="136" t="s">
        <v>524</v>
      </c>
      <c r="G84" s="139"/>
      <c r="H84" s="136" t="s">
        <v>524</v>
      </c>
      <c r="I84" s="197"/>
      <c r="J84" s="141" t="s">
        <v>212</v>
      </c>
      <c r="K84" s="117"/>
      <c r="L84" s="117"/>
      <c r="M84" s="117"/>
      <c r="N84" s="210"/>
      <c r="O84" s="211"/>
      <c r="P84" s="211"/>
      <c r="Q84" s="216"/>
      <c r="R84" s="142" t="s">
        <v>522</v>
      </c>
      <c r="S84" s="202"/>
      <c r="U84" s="203"/>
    </row>
    <row r="85" spans="1:21" ht="15.6" x14ac:dyDescent="0.3">
      <c r="A85" s="134" t="s">
        <v>526</v>
      </c>
      <c r="B85" s="219" t="s">
        <v>527</v>
      </c>
      <c r="C85" s="136" t="s">
        <v>528</v>
      </c>
      <c r="D85" s="218" t="s">
        <v>529</v>
      </c>
      <c r="E85" s="220" t="s">
        <v>22</v>
      </c>
      <c r="F85" s="136" t="s">
        <v>528</v>
      </c>
      <c r="G85" s="139"/>
      <c r="H85" s="136" t="s">
        <v>528</v>
      </c>
      <c r="I85" s="197"/>
      <c r="J85" s="141" t="s">
        <v>212</v>
      </c>
      <c r="K85" s="117"/>
      <c r="L85" s="117"/>
      <c r="M85" s="117"/>
      <c r="N85" s="210"/>
      <c r="O85" s="211"/>
      <c r="P85" s="211"/>
      <c r="Q85" s="216"/>
      <c r="R85" s="142" t="s">
        <v>526</v>
      </c>
      <c r="S85" s="202"/>
      <c r="U85" s="203"/>
    </row>
    <row r="86" spans="1:21" ht="15.6" x14ac:dyDescent="0.3">
      <c r="A86" s="134" t="s">
        <v>530</v>
      </c>
      <c r="B86" s="219" t="s">
        <v>531</v>
      </c>
      <c r="C86" s="136" t="s">
        <v>532</v>
      </c>
      <c r="D86" s="218" t="s">
        <v>533</v>
      </c>
      <c r="E86" s="220" t="s">
        <v>22</v>
      </c>
      <c r="F86" s="136" t="s">
        <v>532</v>
      </c>
      <c r="G86" s="139"/>
      <c r="H86" s="136" t="s">
        <v>532</v>
      </c>
      <c r="I86" s="197"/>
      <c r="J86" s="141" t="s">
        <v>212</v>
      </c>
      <c r="K86" s="117"/>
      <c r="L86" s="117"/>
      <c r="M86" s="117"/>
      <c r="N86" s="210"/>
      <c r="O86" s="211"/>
      <c r="P86" s="211"/>
      <c r="Q86" s="216"/>
      <c r="R86" s="142" t="s">
        <v>530</v>
      </c>
      <c r="S86" s="202"/>
      <c r="U86" s="203"/>
    </row>
    <row r="87" spans="1:21" ht="15.6" x14ac:dyDescent="0.3">
      <c r="A87" s="388" t="s">
        <v>926</v>
      </c>
      <c r="B87" s="389" t="s">
        <v>927</v>
      </c>
      <c r="C87" s="390" t="s">
        <v>928</v>
      </c>
      <c r="D87" s="391" t="s">
        <v>473</v>
      </c>
      <c r="E87" s="392" t="s">
        <v>22</v>
      </c>
      <c r="F87" s="390" t="s">
        <v>474</v>
      </c>
      <c r="G87" s="393"/>
      <c r="H87" s="390" t="s">
        <v>474</v>
      </c>
      <c r="I87" s="117"/>
      <c r="J87" s="394" t="s">
        <v>212</v>
      </c>
      <c r="K87" s="117"/>
      <c r="L87" s="117"/>
      <c r="M87" s="117"/>
      <c r="N87" s="211"/>
      <c r="O87" s="211"/>
      <c r="P87" s="211"/>
      <c r="Q87" s="212"/>
      <c r="R87" s="395" t="s">
        <v>926</v>
      </c>
      <c r="S87" s="202"/>
      <c r="U87" s="203"/>
    </row>
    <row r="88" spans="1:21" ht="15.6" x14ac:dyDescent="0.3">
      <c r="A88" s="388" t="s">
        <v>929</v>
      </c>
      <c r="B88" s="389" t="s">
        <v>930</v>
      </c>
      <c r="C88" s="390" t="s">
        <v>931</v>
      </c>
      <c r="D88" s="391" t="s">
        <v>478</v>
      </c>
      <c r="E88" s="392" t="s">
        <v>22</v>
      </c>
      <c r="F88" s="390" t="s">
        <v>479</v>
      </c>
      <c r="G88" s="393"/>
      <c r="H88" s="390" t="s">
        <v>479</v>
      </c>
      <c r="I88" s="117"/>
      <c r="J88" s="394" t="s">
        <v>212</v>
      </c>
      <c r="K88" s="117"/>
      <c r="L88" s="117"/>
      <c r="M88" s="117"/>
      <c r="N88" s="211"/>
      <c r="O88" s="211"/>
      <c r="P88" s="211"/>
      <c r="Q88" s="212"/>
      <c r="R88" s="395" t="s">
        <v>929</v>
      </c>
      <c r="S88" s="202"/>
      <c r="U88" s="203"/>
    </row>
    <row r="89" spans="1:21" ht="15.6" x14ac:dyDescent="0.3">
      <c r="A89" s="388" t="s">
        <v>932</v>
      </c>
      <c r="B89" s="389" t="s">
        <v>933</v>
      </c>
      <c r="C89" s="390" t="s">
        <v>934</v>
      </c>
      <c r="D89" s="391" t="s">
        <v>483</v>
      </c>
      <c r="E89" s="392" t="s">
        <v>22</v>
      </c>
      <c r="F89" s="390" t="s">
        <v>484</v>
      </c>
      <c r="G89" s="393"/>
      <c r="H89" s="390" t="s">
        <v>484</v>
      </c>
      <c r="I89" s="117"/>
      <c r="J89" s="394" t="s">
        <v>212</v>
      </c>
      <c r="K89" s="117"/>
      <c r="L89" s="117"/>
      <c r="M89" s="117"/>
      <c r="N89" s="211"/>
      <c r="O89" s="211"/>
      <c r="P89" s="211"/>
      <c r="Q89" s="212"/>
      <c r="R89" s="395" t="s">
        <v>932</v>
      </c>
      <c r="S89" s="202"/>
      <c r="U89" s="203"/>
    </row>
    <row r="90" spans="1:21" ht="15.6" x14ac:dyDescent="0.3">
      <c r="A90" s="388" t="s">
        <v>935</v>
      </c>
      <c r="B90" s="389" t="s">
        <v>936</v>
      </c>
      <c r="C90" s="390" t="s">
        <v>937</v>
      </c>
      <c r="D90" s="391" t="s">
        <v>488</v>
      </c>
      <c r="E90" s="392" t="s">
        <v>22</v>
      </c>
      <c r="F90" s="390" t="s">
        <v>489</v>
      </c>
      <c r="G90" s="393"/>
      <c r="H90" s="390" t="s">
        <v>489</v>
      </c>
      <c r="I90" s="117"/>
      <c r="J90" s="394" t="s">
        <v>212</v>
      </c>
      <c r="K90" s="117"/>
      <c r="L90" s="117"/>
      <c r="M90" s="117"/>
      <c r="N90" s="211"/>
      <c r="O90" s="211"/>
      <c r="P90" s="211"/>
      <c r="Q90" s="212"/>
      <c r="R90" s="395" t="s">
        <v>935</v>
      </c>
      <c r="S90" s="202"/>
      <c r="U90" s="203"/>
    </row>
    <row r="91" spans="1:21" s="235" customFormat="1" ht="15.6" x14ac:dyDescent="0.3">
      <c r="A91" s="221" t="s">
        <v>534</v>
      </c>
      <c r="B91" s="222" t="s">
        <v>535</v>
      </c>
      <c r="C91" s="223" t="s">
        <v>536</v>
      </c>
      <c r="D91" s="224" t="s">
        <v>473</v>
      </c>
      <c r="E91" s="225" t="s">
        <v>22</v>
      </c>
      <c r="F91" s="223" t="s">
        <v>474</v>
      </c>
      <c r="G91" s="226"/>
      <c r="H91" s="223" t="s">
        <v>474</v>
      </c>
      <c r="I91" s="227"/>
      <c r="J91" s="141" t="s">
        <v>212</v>
      </c>
      <c r="K91" s="228"/>
      <c r="L91" s="228"/>
      <c r="M91" s="229"/>
      <c r="N91" s="230"/>
      <c r="O91" s="231"/>
      <c r="P91" s="231"/>
      <c r="Q91" s="232"/>
      <c r="R91" s="233" t="s">
        <v>534</v>
      </c>
      <c r="S91" s="234"/>
      <c r="U91" s="236"/>
    </row>
    <row r="92" spans="1:21" s="235" customFormat="1" ht="15.6" x14ac:dyDescent="0.3">
      <c r="A92" s="221" t="s">
        <v>537</v>
      </c>
      <c r="B92" s="222" t="s">
        <v>538</v>
      </c>
      <c r="C92" s="223" t="s">
        <v>539</v>
      </c>
      <c r="D92" s="224" t="s">
        <v>478</v>
      </c>
      <c r="E92" s="225" t="s">
        <v>22</v>
      </c>
      <c r="F92" s="223" t="s">
        <v>479</v>
      </c>
      <c r="G92" s="228"/>
      <c r="H92" s="223" t="s">
        <v>479</v>
      </c>
      <c r="I92" s="227"/>
      <c r="J92" s="141" t="s">
        <v>212</v>
      </c>
      <c r="K92" s="228"/>
      <c r="L92" s="228"/>
      <c r="M92" s="229"/>
      <c r="N92" s="237"/>
      <c r="O92" s="238"/>
      <c r="P92" s="238"/>
      <c r="Q92" s="238"/>
      <c r="R92" s="233" t="s">
        <v>537</v>
      </c>
      <c r="S92" s="234"/>
      <c r="U92" s="236"/>
    </row>
    <row r="93" spans="1:21" s="235" customFormat="1" ht="15.6" x14ac:dyDescent="0.3">
      <c r="A93" s="221" t="s">
        <v>540</v>
      </c>
      <c r="B93" s="222" t="s">
        <v>541</v>
      </c>
      <c r="C93" s="239" t="s">
        <v>542</v>
      </c>
      <c r="D93" s="224" t="s">
        <v>483</v>
      </c>
      <c r="E93" s="225" t="s">
        <v>22</v>
      </c>
      <c r="F93" s="239" t="s">
        <v>484</v>
      </c>
      <c r="G93" s="228"/>
      <c r="H93" s="239" t="s">
        <v>484</v>
      </c>
      <c r="I93" s="227"/>
      <c r="J93" s="141" t="s">
        <v>212</v>
      </c>
      <c r="K93" s="228"/>
      <c r="L93" s="228"/>
      <c r="M93" s="229"/>
      <c r="N93" s="237"/>
      <c r="O93" s="238"/>
      <c r="P93" s="238"/>
      <c r="Q93" s="238"/>
      <c r="R93" s="233" t="s">
        <v>540</v>
      </c>
      <c r="S93" s="234"/>
      <c r="U93" s="236"/>
    </row>
    <row r="94" spans="1:21" s="235" customFormat="1" ht="15.6" x14ac:dyDescent="0.3">
      <c r="A94" s="221" t="s">
        <v>543</v>
      </c>
      <c r="B94" s="222" t="s">
        <v>544</v>
      </c>
      <c r="C94" s="223" t="s">
        <v>545</v>
      </c>
      <c r="D94" s="224" t="s">
        <v>488</v>
      </c>
      <c r="E94" s="225" t="s">
        <v>22</v>
      </c>
      <c r="F94" s="223" t="s">
        <v>489</v>
      </c>
      <c r="G94" s="228"/>
      <c r="H94" s="223" t="s">
        <v>489</v>
      </c>
      <c r="I94" s="227"/>
      <c r="J94" s="141" t="s">
        <v>212</v>
      </c>
      <c r="K94" s="228"/>
      <c r="L94" s="228"/>
      <c r="M94" s="229"/>
      <c r="N94" s="237"/>
      <c r="O94" s="238"/>
      <c r="P94" s="238"/>
      <c r="Q94" s="238"/>
      <c r="R94" s="233" t="s">
        <v>543</v>
      </c>
      <c r="S94" s="234"/>
      <c r="U94" s="236"/>
    </row>
    <row r="95" spans="1:21" s="235" customFormat="1" ht="15.6" x14ac:dyDescent="0.3">
      <c r="A95" s="221" t="s">
        <v>546</v>
      </c>
      <c r="B95" s="222" t="s">
        <v>547</v>
      </c>
      <c r="C95" s="223" t="s">
        <v>548</v>
      </c>
      <c r="D95" s="224" t="s">
        <v>473</v>
      </c>
      <c r="E95" s="225" t="s">
        <v>22</v>
      </c>
      <c r="F95" s="223" t="s">
        <v>493</v>
      </c>
      <c r="G95" s="228"/>
      <c r="H95" s="223" t="s">
        <v>493</v>
      </c>
      <c r="I95" s="227"/>
      <c r="J95" s="141" t="s">
        <v>212</v>
      </c>
      <c r="K95" s="226"/>
      <c r="L95" s="226"/>
      <c r="M95" s="226"/>
      <c r="N95" s="240"/>
      <c r="O95" s="231"/>
      <c r="P95" s="231"/>
      <c r="Q95" s="241"/>
      <c r="R95" s="233" t="s">
        <v>546</v>
      </c>
      <c r="S95" s="234"/>
      <c r="U95" s="236"/>
    </row>
    <row r="96" spans="1:21" s="235" customFormat="1" ht="15.6" x14ac:dyDescent="0.3">
      <c r="A96" s="221" t="s">
        <v>549</v>
      </c>
      <c r="B96" s="222" t="s">
        <v>550</v>
      </c>
      <c r="C96" s="223" t="s">
        <v>551</v>
      </c>
      <c r="D96" s="224" t="s">
        <v>478</v>
      </c>
      <c r="E96" s="225" t="s">
        <v>22</v>
      </c>
      <c r="F96" s="223" t="s">
        <v>497</v>
      </c>
      <c r="G96" s="228"/>
      <c r="H96" s="223" t="s">
        <v>497</v>
      </c>
      <c r="I96" s="227"/>
      <c r="J96" s="141" t="s">
        <v>212</v>
      </c>
      <c r="K96" s="228"/>
      <c r="L96" s="228"/>
      <c r="M96" s="229"/>
      <c r="N96" s="237"/>
      <c r="O96" s="238"/>
      <c r="P96" s="238"/>
      <c r="Q96" s="238"/>
      <c r="R96" s="233" t="s">
        <v>549</v>
      </c>
      <c r="S96" s="234"/>
      <c r="U96" s="236"/>
    </row>
    <row r="97" spans="1:21" s="235" customFormat="1" ht="15.6" x14ac:dyDescent="0.3">
      <c r="A97" s="221" t="s">
        <v>552</v>
      </c>
      <c r="B97" s="222" t="s">
        <v>553</v>
      </c>
      <c r="C97" s="239" t="s">
        <v>554</v>
      </c>
      <c r="D97" s="224" t="s">
        <v>483</v>
      </c>
      <c r="E97" s="225" t="s">
        <v>22</v>
      </c>
      <c r="F97" s="239" t="s">
        <v>501</v>
      </c>
      <c r="G97" s="228"/>
      <c r="H97" s="239" t="s">
        <v>501</v>
      </c>
      <c r="I97" s="227"/>
      <c r="J97" s="141" t="s">
        <v>212</v>
      </c>
      <c r="K97" s="228"/>
      <c r="L97" s="228"/>
      <c r="M97" s="229"/>
      <c r="N97" s="237"/>
      <c r="O97" s="238"/>
      <c r="P97" s="238"/>
      <c r="Q97" s="238"/>
      <c r="R97" s="233" t="s">
        <v>552</v>
      </c>
      <c r="S97" s="234"/>
      <c r="U97" s="236"/>
    </row>
    <row r="98" spans="1:21" s="235" customFormat="1" ht="15.6" x14ac:dyDescent="0.3">
      <c r="A98" s="221" t="s">
        <v>555</v>
      </c>
      <c r="B98" s="222" t="s">
        <v>556</v>
      </c>
      <c r="C98" s="223" t="s">
        <v>557</v>
      </c>
      <c r="D98" s="224" t="s">
        <v>488</v>
      </c>
      <c r="E98" s="225" t="s">
        <v>22</v>
      </c>
      <c r="F98" s="223" t="s">
        <v>505</v>
      </c>
      <c r="G98" s="228"/>
      <c r="H98" s="223" t="s">
        <v>505</v>
      </c>
      <c r="I98" s="227"/>
      <c r="J98" s="141" t="s">
        <v>212</v>
      </c>
      <c r="K98" s="226"/>
      <c r="L98" s="226"/>
      <c r="M98" s="226"/>
      <c r="N98" s="230"/>
      <c r="O98" s="231"/>
      <c r="P98" s="231"/>
      <c r="Q98" s="241"/>
      <c r="R98" s="233" t="s">
        <v>555</v>
      </c>
      <c r="S98" s="234"/>
      <c r="U98" s="236"/>
    </row>
    <row r="99" spans="1:21" s="235" customFormat="1" ht="15.6" x14ac:dyDescent="0.3">
      <c r="A99" s="221" t="s">
        <v>558</v>
      </c>
      <c r="B99" s="222" t="s">
        <v>559</v>
      </c>
      <c r="C99" s="223" t="s">
        <v>560</v>
      </c>
      <c r="D99" s="242" t="s">
        <v>509</v>
      </c>
      <c r="E99" s="225" t="s">
        <v>22</v>
      </c>
      <c r="F99" s="223" t="s">
        <v>508</v>
      </c>
      <c r="G99" s="228"/>
      <c r="H99" s="223" t="s">
        <v>508</v>
      </c>
      <c r="I99" s="227"/>
      <c r="J99" s="141" t="s">
        <v>212</v>
      </c>
      <c r="K99" s="226"/>
      <c r="L99" s="226"/>
      <c r="M99" s="226"/>
      <c r="N99" s="243"/>
      <c r="O99" s="244"/>
      <c r="P99" s="244"/>
      <c r="Q99" s="245"/>
      <c r="R99" s="233" t="s">
        <v>558</v>
      </c>
      <c r="S99" s="234"/>
      <c r="U99" s="236"/>
    </row>
    <row r="100" spans="1:21" s="235" customFormat="1" ht="15.6" x14ac:dyDescent="0.3">
      <c r="A100" s="221" t="s">
        <v>561</v>
      </c>
      <c r="B100" s="222" t="s">
        <v>562</v>
      </c>
      <c r="C100" s="223" t="s">
        <v>563</v>
      </c>
      <c r="D100" s="242" t="s">
        <v>513</v>
      </c>
      <c r="E100" s="225" t="s">
        <v>22</v>
      </c>
      <c r="F100" s="223" t="s">
        <v>512</v>
      </c>
      <c r="G100" s="228"/>
      <c r="H100" s="223" t="s">
        <v>512</v>
      </c>
      <c r="I100" s="227"/>
      <c r="J100" s="141" t="s">
        <v>212</v>
      </c>
      <c r="K100" s="226"/>
      <c r="L100" s="226"/>
      <c r="M100" s="226"/>
      <c r="N100" s="243"/>
      <c r="O100" s="244"/>
      <c r="P100" s="244"/>
      <c r="Q100" s="245"/>
      <c r="R100" s="233" t="s">
        <v>561</v>
      </c>
      <c r="S100" s="234"/>
      <c r="U100" s="236"/>
    </row>
    <row r="101" spans="1:21" ht="15.6" x14ac:dyDescent="0.3">
      <c r="A101" s="134" t="s">
        <v>564</v>
      </c>
      <c r="B101" s="246" t="s">
        <v>565</v>
      </c>
      <c r="C101" s="136" t="s">
        <v>566</v>
      </c>
      <c r="D101" s="218" t="s">
        <v>517</v>
      </c>
      <c r="E101" s="220" t="s">
        <v>22</v>
      </c>
      <c r="F101" s="136" t="s">
        <v>516</v>
      </c>
      <c r="G101" s="139"/>
      <c r="H101" s="136" t="s">
        <v>516</v>
      </c>
      <c r="I101" s="197"/>
      <c r="J101" s="141" t="s">
        <v>212</v>
      </c>
      <c r="K101" s="117"/>
      <c r="L101" s="117"/>
      <c r="M101" s="117"/>
      <c r="N101" s="247"/>
      <c r="O101" s="248"/>
      <c r="P101" s="248"/>
      <c r="Q101" s="249"/>
      <c r="R101" s="142" t="s">
        <v>564</v>
      </c>
      <c r="S101" s="202"/>
      <c r="U101" s="203"/>
    </row>
    <row r="102" spans="1:21" ht="15.6" x14ac:dyDescent="0.3">
      <c r="A102" s="134" t="s">
        <v>567</v>
      </c>
      <c r="B102" s="246" t="s">
        <v>568</v>
      </c>
      <c r="C102" s="136" t="s">
        <v>569</v>
      </c>
      <c r="D102" s="218" t="s">
        <v>521</v>
      </c>
      <c r="E102" s="220" t="s">
        <v>22</v>
      </c>
      <c r="F102" s="136" t="s">
        <v>520</v>
      </c>
      <c r="G102" s="139"/>
      <c r="H102" s="136" t="s">
        <v>520</v>
      </c>
      <c r="I102" s="197"/>
      <c r="J102" s="141" t="s">
        <v>212</v>
      </c>
      <c r="K102" s="117"/>
      <c r="L102" s="117"/>
      <c r="M102" s="117"/>
      <c r="N102" s="247"/>
      <c r="O102" s="248"/>
      <c r="P102" s="248"/>
      <c r="Q102" s="249"/>
      <c r="R102" s="142" t="s">
        <v>567</v>
      </c>
      <c r="S102" s="202"/>
      <c r="U102" s="203"/>
    </row>
    <row r="103" spans="1:21" ht="15.6" x14ac:dyDescent="0.3">
      <c r="A103" s="134" t="s">
        <v>570</v>
      </c>
      <c r="B103" s="246" t="s">
        <v>571</v>
      </c>
      <c r="C103" s="136" t="s">
        <v>572</v>
      </c>
      <c r="D103" s="218" t="s">
        <v>525</v>
      </c>
      <c r="E103" s="220" t="s">
        <v>22</v>
      </c>
      <c r="F103" s="136" t="s">
        <v>524</v>
      </c>
      <c r="G103" s="139"/>
      <c r="H103" s="136" t="s">
        <v>524</v>
      </c>
      <c r="I103" s="197"/>
      <c r="J103" s="141" t="s">
        <v>212</v>
      </c>
      <c r="K103" s="117"/>
      <c r="L103" s="117"/>
      <c r="M103" s="117"/>
      <c r="N103" s="247"/>
      <c r="O103" s="248"/>
      <c r="P103" s="248"/>
      <c r="Q103" s="249"/>
      <c r="R103" s="142" t="s">
        <v>570</v>
      </c>
      <c r="S103" s="202"/>
      <c r="U103" s="203"/>
    </row>
    <row r="104" spans="1:21" ht="15.6" x14ac:dyDescent="0.3">
      <c r="A104" s="134" t="s">
        <v>573</v>
      </c>
      <c r="B104" s="246" t="s">
        <v>574</v>
      </c>
      <c r="C104" s="136" t="s">
        <v>575</v>
      </c>
      <c r="D104" s="218" t="s">
        <v>529</v>
      </c>
      <c r="E104" s="220" t="s">
        <v>22</v>
      </c>
      <c r="F104" s="136" t="s">
        <v>528</v>
      </c>
      <c r="G104" s="139"/>
      <c r="H104" s="136" t="s">
        <v>528</v>
      </c>
      <c r="I104" s="197"/>
      <c r="J104" s="141" t="s">
        <v>212</v>
      </c>
      <c r="K104" s="117"/>
      <c r="L104" s="117"/>
      <c r="M104" s="117"/>
      <c r="N104" s="247"/>
      <c r="O104" s="248"/>
      <c r="P104" s="248"/>
      <c r="Q104" s="249"/>
      <c r="R104" s="142" t="s">
        <v>573</v>
      </c>
      <c r="S104" s="202"/>
      <c r="U104" s="203"/>
    </row>
    <row r="105" spans="1:21" ht="15.6" x14ac:dyDescent="0.3">
      <c r="A105" s="134" t="s">
        <v>576</v>
      </c>
      <c r="B105" s="246" t="s">
        <v>577</v>
      </c>
      <c r="C105" s="136" t="s">
        <v>578</v>
      </c>
      <c r="D105" s="218" t="s">
        <v>533</v>
      </c>
      <c r="E105" s="220" t="s">
        <v>22</v>
      </c>
      <c r="F105" s="136" t="s">
        <v>532</v>
      </c>
      <c r="G105" s="139"/>
      <c r="H105" s="136" t="s">
        <v>532</v>
      </c>
      <c r="I105" s="197"/>
      <c r="J105" s="141" t="s">
        <v>212</v>
      </c>
      <c r="K105" s="117"/>
      <c r="L105" s="117"/>
      <c r="M105" s="117"/>
      <c r="N105" s="247"/>
      <c r="O105" s="248"/>
      <c r="P105" s="248"/>
      <c r="Q105" s="249"/>
      <c r="R105" s="142" t="s">
        <v>576</v>
      </c>
      <c r="S105" s="202"/>
      <c r="U105" s="203"/>
    </row>
    <row r="106" spans="1:21" ht="15.6" x14ac:dyDescent="0.3">
      <c r="A106" s="115" t="s">
        <v>189</v>
      </c>
      <c r="B106" s="115" t="s">
        <v>189</v>
      </c>
      <c r="C106" s="136" t="s">
        <v>579</v>
      </c>
      <c r="D106" s="137" t="s">
        <v>580</v>
      </c>
      <c r="E106" s="138" t="s">
        <v>22</v>
      </c>
      <c r="F106" s="136" t="s">
        <v>581</v>
      </c>
      <c r="G106" s="139"/>
      <c r="H106" s="136" t="s">
        <v>581</v>
      </c>
      <c r="I106" s="140"/>
      <c r="J106" s="141" t="s">
        <v>212</v>
      </c>
      <c r="K106" s="139"/>
      <c r="L106" s="139"/>
      <c r="M106" s="115"/>
      <c r="N106" s="247"/>
      <c r="O106" s="248"/>
      <c r="P106" s="248"/>
      <c r="Q106" s="249"/>
      <c r="R106" s="119" t="s">
        <v>189</v>
      </c>
      <c r="S106" s="202"/>
      <c r="U106" s="203"/>
    </row>
    <row r="107" spans="1:21" ht="15.6" x14ac:dyDescent="0.3">
      <c r="A107" s="115" t="s">
        <v>191</v>
      </c>
      <c r="B107" s="115" t="s">
        <v>191</v>
      </c>
      <c r="C107" s="136" t="s">
        <v>582</v>
      </c>
      <c r="D107" s="137" t="s">
        <v>583</v>
      </c>
      <c r="E107" s="138" t="s">
        <v>22</v>
      </c>
      <c r="F107" s="136" t="s">
        <v>584</v>
      </c>
      <c r="G107" s="139"/>
      <c r="H107" s="136" t="s">
        <v>584</v>
      </c>
      <c r="I107" s="140"/>
      <c r="J107" s="141" t="s">
        <v>212</v>
      </c>
      <c r="K107" s="139"/>
      <c r="L107" s="139"/>
      <c r="M107" s="115"/>
      <c r="N107" s="247"/>
      <c r="O107" s="248"/>
      <c r="P107" s="248"/>
      <c r="Q107" s="249"/>
      <c r="R107" s="119" t="s">
        <v>191</v>
      </c>
      <c r="S107" s="202"/>
      <c r="U107" s="203"/>
    </row>
    <row r="108" spans="1:21" ht="15.6" x14ac:dyDescent="0.3">
      <c r="A108" s="115" t="s">
        <v>193</v>
      </c>
      <c r="B108" s="115" t="s">
        <v>193</v>
      </c>
      <c r="C108" s="143" t="s">
        <v>585</v>
      </c>
      <c r="D108" s="144" t="s">
        <v>586</v>
      </c>
      <c r="E108" s="138" t="s">
        <v>22</v>
      </c>
      <c r="F108" s="143" t="s">
        <v>587</v>
      </c>
      <c r="G108" s="139"/>
      <c r="H108" s="143" t="s">
        <v>587</v>
      </c>
      <c r="I108" s="148"/>
      <c r="J108" s="141" t="s">
        <v>212</v>
      </c>
      <c r="K108" s="117"/>
      <c r="L108" s="117"/>
      <c r="M108" s="117"/>
      <c r="N108" s="250"/>
      <c r="O108" s="139"/>
      <c r="P108" s="139"/>
      <c r="Q108" s="158"/>
      <c r="R108" s="119" t="s">
        <v>193</v>
      </c>
      <c r="S108" s="202"/>
      <c r="U108" s="203"/>
    </row>
    <row r="109" spans="1:21" ht="15.6" x14ac:dyDescent="0.3">
      <c r="A109" s="115" t="s">
        <v>195</v>
      </c>
      <c r="B109" s="115" t="s">
        <v>195</v>
      </c>
      <c r="C109" s="136" t="s">
        <v>588</v>
      </c>
      <c r="D109" s="137" t="s">
        <v>589</v>
      </c>
      <c r="E109" s="138" t="s">
        <v>22</v>
      </c>
      <c r="F109" s="136" t="s">
        <v>590</v>
      </c>
      <c r="G109" s="139"/>
      <c r="H109" s="136" t="s">
        <v>590</v>
      </c>
      <c r="I109" s="116"/>
      <c r="J109" s="141" t="s">
        <v>212</v>
      </c>
      <c r="K109" s="117"/>
      <c r="L109" s="117"/>
      <c r="M109" s="117"/>
      <c r="N109" s="251"/>
      <c r="O109" s="139"/>
      <c r="P109" s="139"/>
      <c r="Q109" s="252"/>
      <c r="R109" s="119" t="s">
        <v>195</v>
      </c>
      <c r="S109" s="202"/>
      <c r="U109" s="203"/>
    </row>
    <row r="110" spans="1:21" ht="15.6" x14ac:dyDescent="0.3">
      <c r="A110" s="115" t="s">
        <v>197</v>
      </c>
      <c r="B110" s="115" t="s">
        <v>197</v>
      </c>
      <c r="C110" s="136" t="s">
        <v>591</v>
      </c>
      <c r="D110" s="137" t="s">
        <v>592</v>
      </c>
      <c r="E110" s="138" t="s">
        <v>22</v>
      </c>
      <c r="F110" s="136" t="s">
        <v>593</v>
      </c>
      <c r="G110" s="139"/>
      <c r="H110" s="136" t="s">
        <v>593</v>
      </c>
      <c r="I110" s="116"/>
      <c r="J110" s="141" t="s">
        <v>212</v>
      </c>
      <c r="K110" s="117"/>
      <c r="L110" s="117"/>
      <c r="M110" s="117"/>
      <c r="N110" s="250"/>
      <c r="O110" s="139"/>
      <c r="P110" s="139"/>
      <c r="Q110" s="252"/>
      <c r="R110" s="119" t="s">
        <v>197</v>
      </c>
      <c r="S110" s="202"/>
      <c r="U110" s="203"/>
    </row>
    <row r="111" spans="1:21" ht="15.6" x14ac:dyDescent="0.3">
      <c r="A111" s="115" t="s">
        <v>199</v>
      </c>
      <c r="B111" s="115" t="s">
        <v>199</v>
      </c>
      <c r="C111" s="136" t="s">
        <v>594</v>
      </c>
      <c r="D111" s="137" t="s">
        <v>595</v>
      </c>
      <c r="E111" s="138" t="s">
        <v>22</v>
      </c>
      <c r="F111" s="136" t="s">
        <v>596</v>
      </c>
      <c r="G111" s="139"/>
      <c r="H111" s="136" t="s">
        <v>596</v>
      </c>
      <c r="I111" s="116"/>
      <c r="J111" s="141" t="s">
        <v>212</v>
      </c>
      <c r="K111" s="139"/>
      <c r="L111" s="139"/>
      <c r="M111" s="115"/>
      <c r="N111" s="247"/>
      <c r="O111" s="248"/>
      <c r="P111" s="248"/>
      <c r="Q111" s="249"/>
      <c r="R111" s="119" t="s">
        <v>199</v>
      </c>
      <c r="S111" s="202"/>
      <c r="U111" s="203"/>
    </row>
    <row r="112" spans="1:21" ht="15.6" x14ac:dyDescent="0.3">
      <c r="A112" s="115" t="s">
        <v>201</v>
      </c>
      <c r="B112" s="115" t="s">
        <v>201</v>
      </c>
      <c r="C112" s="136" t="s">
        <v>597</v>
      </c>
      <c r="D112" s="137" t="s">
        <v>598</v>
      </c>
      <c r="E112" s="138" t="s">
        <v>22</v>
      </c>
      <c r="F112" s="136" t="s">
        <v>599</v>
      </c>
      <c r="G112" s="139"/>
      <c r="H112" s="136" t="s">
        <v>599</v>
      </c>
      <c r="I112" s="140"/>
      <c r="J112" s="141" t="s">
        <v>212</v>
      </c>
      <c r="K112" s="139"/>
      <c r="L112" s="139"/>
      <c r="M112" s="115"/>
      <c r="N112" s="247"/>
      <c r="O112" s="248"/>
      <c r="P112" s="248"/>
      <c r="Q112" s="249"/>
      <c r="R112" s="119" t="s">
        <v>201</v>
      </c>
      <c r="S112" s="202"/>
      <c r="U112" s="203"/>
    </row>
    <row r="113" spans="1:21" ht="15.6" x14ac:dyDescent="0.3">
      <c r="A113" s="115" t="s">
        <v>203</v>
      </c>
      <c r="B113" s="115" t="s">
        <v>203</v>
      </c>
      <c r="C113" s="136" t="s">
        <v>600</v>
      </c>
      <c r="D113" s="137" t="s">
        <v>601</v>
      </c>
      <c r="E113" s="138" t="s">
        <v>22</v>
      </c>
      <c r="F113" s="136" t="s">
        <v>602</v>
      </c>
      <c r="G113" s="139"/>
      <c r="H113" s="136" t="s">
        <v>602</v>
      </c>
      <c r="I113" s="140"/>
      <c r="J113" s="141" t="s">
        <v>212</v>
      </c>
      <c r="K113" s="139"/>
      <c r="L113" s="139"/>
      <c r="M113" s="115"/>
      <c r="N113" s="247"/>
      <c r="O113" s="248"/>
      <c r="P113" s="248"/>
      <c r="Q113" s="249"/>
      <c r="R113" s="119" t="s">
        <v>203</v>
      </c>
      <c r="S113" s="202"/>
      <c r="U113" s="203"/>
    </row>
    <row r="114" spans="1:21" ht="15.6" x14ac:dyDescent="0.3">
      <c r="A114" s="115" t="s">
        <v>205</v>
      </c>
      <c r="B114" s="115" t="s">
        <v>205</v>
      </c>
      <c r="C114" s="136" t="s">
        <v>603</v>
      </c>
      <c r="D114" s="137" t="s">
        <v>604</v>
      </c>
      <c r="E114" s="138" t="s">
        <v>22</v>
      </c>
      <c r="F114" s="136" t="s">
        <v>605</v>
      </c>
      <c r="G114" s="139"/>
      <c r="H114" s="136" t="s">
        <v>605</v>
      </c>
      <c r="I114" s="140"/>
      <c r="J114" s="141" t="s">
        <v>212</v>
      </c>
      <c r="K114" s="139"/>
      <c r="L114" s="139"/>
      <c r="M114" s="115"/>
      <c r="N114" s="247"/>
      <c r="O114" s="248"/>
      <c r="P114" s="248"/>
      <c r="Q114" s="249"/>
      <c r="R114" s="119" t="s">
        <v>205</v>
      </c>
      <c r="S114" s="202"/>
      <c r="U114" s="203"/>
    </row>
    <row r="115" spans="1:21" ht="15.6" x14ac:dyDescent="0.3">
      <c r="A115" s="115" t="s">
        <v>207</v>
      </c>
      <c r="B115" s="115" t="s">
        <v>207</v>
      </c>
      <c r="C115" s="136" t="s">
        <v>606</v>
      </c>
      <c r="D115" s="137" t="s">
        <v>607</v>
      </c>
      <c r="E115" s="138" t="s">
        <v>22</v>
      </c>
      <c r="F115" s="136" t="s">
        <v>608</v>
      </c>
      <c r="G115" s="139"/>
      <c r="H115" s="136" t="s">
        <v>608</v>
      </c>
      <c r="I115" s="162"/>
      <c r="J115" s="374" t="s">
        <v>212</v>
      </c>
      <c r="K115" s="161"/>
      <c r="L115" s="161"/>
      <c r="M115" s="304"/>
      <c r="N115" s="247"/>
      <c r="O115" s="248"/>
      <c r="P115" s="248"/>
      <c r="Q115" s="249"/>
      <c r="R115" s="375" t="s">
        <v>207</v>
      </c>
      <c r="S115" s="202"/>
      <c r="U115" s="203"/>
    </row>
    <row r="116" spans="1:21" ht="15.6" x14ac:dyDescent="0.3">
      <c r="A116" s="427" t="s">
        <v>609</v>
      </c>
      <c r="B116" s="428" t="s">
        <v>1395</v>
      </c>
      <c r="C116" s="429" t="s">
        <v>610</v>
      </c>
      <c r="D116" s="430" t="s">
        <v>611</v>
      </c>
      <c r="E116" s="431" t="s">
        <v>22</v>
      </c>
      <c r="F116" s="432" t="s">
        <v>612</v>
      </c>
      <c r="G116" s="433"/>
      <c r="H116" s="434" t="s">
        <v>612</v>
      </c>
      <c r="I116" s="438"/>
      <c r="J116" s="439" t="s">
        <v>212</v>
      </c>
      <c r="K116" s="440"/>
      <c r="L116" s="440"/>
      <c r="M116" s="441"/>
      <c r="N116" s="441"/>
      <c r="O116" s="441"/>
      <c r="P116" s="441"/>
      <c r="Q116" s="441"/>
      <c r="R116" s="427" t="s">
        <v>609</v>
      </c>
      <c r="S116" s="202"/>
      <c r="U116" s="203"/>
    </row>
    <row r="117" spans="1:21" ht="15.6" x14ac:dyDescent="0.3">
      <c r="A117" s="427" t="s">
        <v>613</v>
      </c>
      <c r="B117" s="435" t="s">
        <v>1053</v>
      </c>
      <c r="C117" s="429" t="s">
        <v>614</v>
      </c>
      <c r="D117" s="430" t="s">
        <v>263</v>
      </c>
      <c r="E117" s="431" t="s">
        <v>22</v>
      </c>
      <c r="F117" s="432" t="s">
        <v>615</v>
      </c>
      <c r="G117" s="433"/>
      <c r="H117" s="434" t="s">
        <v>615</v>
      </c>
      <c r="I117" s="438"/>
      <c r="J117" s="439" t="s">
        <v>212</v>
      </c>
      <c r="K117" s="440"/>
      <c r="L117" s="440"/>
      <c r="M117" s="441"/>
      <c r="N117" s="441"/>
      <c r="O117" s="441"/>
      <c r="P117" s="441"/>
      <c r="Q117" s="441"/>
      <c r="R117" s="427" t="s">
        <v>613</v>
      </c>
      <c r="S117" s="202"/>
      <c r="U117" s="203"/>
    </row>
    <row r="118" spans="1:21" ht="15.6" x14ac:dyDescent="0.3">
      <c r="A118" s="427" t="s">
        <v>616</v>
      </c>
      <c r="B118" s="435" t="s">
        <v>1054</v>
      </c>
      <c r="C118" s="429" t="s">
        <v>617</v>
      </c>
      <c r="D118" s="430" t="s">
        <v>273</v>
      </c>
      <c r="E118" s="431" t="s">
        <v>22</v>
      </c>
      <c r="F118" s="432" t="s">
        <v>618</v>
      </c>
      <c r="G118" s="433"/>
      <c r="H118" s="434" t="s">
        <v>618</v>
      </c>
      <c r="I118" s="438"/>
      <c r="J118" s="439" t="s">
        <v>212</v>
      </c>
      <c r="K118" s="440"/>
      <c r="L118" s="440"/>
      <c r="M118" s="441"/>
      <c r="N118" s="441"/>
      <c r="O118" s="441"/>
      <c r="P118" s="441"/>
      <c r="Q118" s="441"/>
      <c r="R118" s="427" t="s">
        <v>616</v>
      </c>
      <c r="S118" s="202"/>
      <c r="U118" s="203"/>
    </row>
    <row r="119" spans="1:21" ht="15.6" x14ac:dyDescent="0.25">
      <c r="A119" s="427" t="s">
        <v>1185</v>
      </c>
      <c r="B119" s="589" t="s">
        <v>1349</v>
      </c>
      <c r="C119" s="437" t="s">
        <v>1118</v>
      </c>
      <c r="D119" s="554" t="s">
        <v>1160</v>
      </c>
      <c r="E119" s="431" t="s">
        <v>22</v>
      </c>
      <c r="F119" s="432" t="s">
        <v>1118</v>
      </c>
      <c r="G119" s="433"/>
      <c r="H119" s="434" t="s">
        <v>1118</v>
      </c>
      <c r="I119" s="438"/>
      <c r="J119" s="439" t="s">
        <v>212</v>
      </c>
      <c r="K119" s="440"/>
      <c r="L119" s="440"/>
      <c r="M119" s="441"/>
      <c r="N119" s="441"/>
      <c r="O119" s="441"/>
      <c r="P119" s="441"/>
      <c r="Q119" s="441"/>
      <c r="R119" s="427" t="s">
        <v>1185</v>
      </c>
      <c r="S119" s="202"/>
      <c r="U119" s="203"/>
    </row>
    <row r="120" spans="1:21" ht="15.6" x14ac:dyDescent="0.25">
      <c r="A120" s="427" t="s">
        <v>1186</v>
      </c>
      <c r="B120" s="589" t="s">
        <v>1350</v>
      </c>
      <c r="C120" s="437" t="s">
        <v>1119</v>
      </c>
      <c r="D120" s="554" t="s">
        <v>1161</v>
      </c>
      <c r="E120" s="431" t="s">
        <v>22</v>
      </c>
      <c r="F120" s="432" t="s">
        <v>1119</v>
      </c>
      <c r="G120" s="433"/>
      <c r="H120" s="434" t="s">
        <v>1119</v>
      </c>
      <c r="I120" s="438"/>
      <c r="J120" s="439" t="s">
        <v>212</v>
      </c>
      <c r="K120" s="440"/>
      <c r="L120" s="440"/>
      <c r="M120" s="441"/>
      <c r="N120" s="441"/>
      <c r="O120" s="441"/>
      <c r="P120" s="441"/>
      <c r="Q120" s="441"/>
      <c r="R120" s="427" t="s">
        <v>1186</v>
      </c>
      <c r="S120" s="202"/>
      <c r="U120" s="203"/>
    </row>
    <row r="121" spans="1:21" ht="15.6" x14ac:dyDescent="0.25">
      <c r="A121" s="427" t="s">
        <v>1187</v>
      </c>
      <c r="B121" s="589" t="s">
        <v>1351</v>
      </c>
      <c r="C121" s="437" t="s">
        <v>1120</v>
      </c>
      <c r="D121" s="554" t="s">
        <v>1162</v>
      </c>
      <c r="E121" s="431" t="s">
        <v>22</v>
      </c>
      <c r="F121" s="432" t="s">
        <v>1120</v>
      </c>
      <c r="G121" s="433"/>
      <c r="H121" s="434" t="s">
        <v>1120</v>
      </c>
      <c r="I121" s="438"/>
      <c r="J121" s="439" t="s">
        <v>212</v>
      </c>
      <c r="K121" s="440"/>
      <c r="L121" s="440"/>
      <c r="M121" s="441"/>
      <c r="N121" s="441"/>
      <c r="O121" s="441"/>
      <c r="P121" s="441"/>
      <c r="Q121" s="441"/>
      <c r="R121" s="427" t="s">
        <v>1187</v>
      </c>
      <c r="S121" s="202"/>
      <c r="U121" s="203"/>
    </row>
    <row r="122" spans="1:21" ht="15.6" x14ac:dyDescent="0.25">
      <c r="A122" s="427" t="s">
        <v>1188</v>
      </c>
      <c r="B122" s="589" t="s">
        <v>1352</v>
      </c>
      <c r="C122" s="437" t="s">
        <v>1121</v>
      </c>
      <c r="D122" s="554" t="s">
        <v>1163</v>
      </c>
      <c r="E122" s="431" t="s">
        <v>22</v>
      </c>
      <c r="F122" s="432" t="s">
        <v>1121</v>
      </c>
      <c r="G122" s="433"/>
      <c r="H122" s="434" t="s">
        <v>1121</v>
      </c>
      <c r="I122" s="438"/>
      <c r="J122" s="439" t="s">
        <v>212</v>
      </c>
      <c r="K122" s="440"/>
      <c r="L122" s="440"/>
      <c r="M122" s="441"/>
      <c r="N122" s="441"/>
      <c r="O122" s="441"/>
      <c r="P122" s="441"/>
      <c r="Q122" s="441"/>
      <c r="R122" s="427" t="s">
        <v>1188</v>
      </c>
      <c r="S122" s="202"/>
      <c r="U122" s="203"/>
    </row>
    <row r="123" spans="1:21" ht="15.6" x14ac:dyDescent="0.25">
      <c r="A123" s="427" t="s">
        <v>1189</v>
      </c>
      <c r="B123" s="589" t="s">
        <v>1353</v>
      </c>
      <c r="C123" s="437" t="s">
        <v>1122</v>
      </c>
      <c r="D123" s="554" t="s">
        <v>1164</v>
      </c>
      <c r="E123" s="431" t="s">
        <v>22</v>
      </c>
      <c r="F123" s="432" t="s">
        <v>1122</v>
      </c>
      <c r="G123" s="433"/>
      <c r="H123" s="434" t="s">
        <v>1122</v>
      </c>
      <c r="I123" s="438"/>
      <c r="J123" s="439" t="s">
        <v>212</v>
      </c>
      <c r="K123" s="440"/>
      <c r="L123" s="440"/>
      <c r="M123" s="441"/>
      <c r="N123" s="441"/>
      <c r="O123" s="441"/>
      <c r="P123" s="441"/>
      <c r="Q123" s="441"/>
      <c r="R123" s="427" t="s">
        <v>1189</v>
      </c>
      <c r="S123" s="202"/>
      <c r="U123" s="203"/>
    </row>
    <row r="124" spans="1:21" ht="15.6" x14ac:dyDescent="0.25">
      <c r="A124" s="427" t="s">
        <v>1190</v>
      </c>
      <c r="B124" s="589" t="s">
        <v>1354</v>
      </c>
      <c r="C124" s="437" t="s">
        <v>1123</v>
      </c>
      <c r="D124" s="554" t="s">
        <v>1165</v>
      </c>
      <c r="E124" s="431" t="s">
        <v>22</v>
      </c>
      <c r="F124" s="432" t="s">
        <v>1123</v>
      </c>
      <c r="G124" s="433"/>
      <c r="H124" s="434" t="s">
        <v>1123</v>
      </c>
      <c r="I124" s="438"/>
      <c r="J124" s="439" t="s">
        <v>212</v>
      </c>
      <c r="K124" s="440"/>
      <c r="L124" s="440"/>
      <c r="M124" s="441"/>
      <c r="N124" s="441"/>
      <c r="O124" s="441"/>
      <c r="P124" s="441"/>
      <c r="Q124" s="441"/>
      <c r="R124" s="427" t="s">
        <v>1190</v>
      </c>
      <c r="S124" s="202"/>
      <c r="U124" s="203"/>
    </row>
    <row r="125" spans="1:21" ht="15.6" x14ac:dyDescent="0.25">
      <c r="A125" s="427" t="s">
        <v>1191</v>
      </c>
      <c r="B125" s="589" t="s">
        <v>1355</v>
      </c>
      <c r="C125" s="437" t="s">
        <v>1124</v>
      </c>
      <c r="D125" s="554" t="s">
        <v>1157</v>
      </c>
      <c r="E125" s="431" t="s">
        <v>22</v>
      </c>
      <c r="F125" s="432" t="s">
        <v>1124</v>
      </c>
      <c r="G125" s="433"/>
      <c r="H125" s="434" t="s">
        <v>1124</v>
      </c>
      <c r="I125" s="438"/>
      <c r="J125" s="439" t="s">
        <v>212</v>
      </c>
      <c r="K125" s="440"/>
      <c r="L125" s="440"/>
      <c r="M125" s="441"/>
      <c r="N125" s="441"/>
      <c r="O125" s="441"/>
      <c r="P125" s="441"/>
      <c r="Q125" s="441"/>
      <c r="R125" s="427" t="s">
        <v>1191</v>
      </c>
      <c r="S125" s="202"/>
      <c r="U125" s="203"/>
    </row>
    <row r="126" spans="1:21" ht="15.6" x14ac:dyDescent="0.25">
      <c r="A126" s="427" t="s">
        <v>1192</v>
      </c>
      <c r="B126" s="589" t="s">
        <v>1356</v>
      </c>
      <c r="C126" s="437" t="s">
        <v>1125</v>
      </c>
      <c r="D126" s="554" t="s">
        <v>1166</v>
      </c>
      <c r="E126" s="431" t="s">
        <v>22</v>
      </c>
      <c r="F126" s="432" t="s">
        <v>1125</v>
      </c>
      <c r="G126" s="433"/>
      <c r="H126" s="434" t="s">
        <v>1125</v>
      </c>
      <c r="I126" s="438"/>
      <c r="J126" s="439" t="s">
        <v>212</v>
      </c>
      <c r="K126" s="440"/>
      <c r="L126" s="440"/>
      <c r="M126" s="441"/>
      <c r="N126" s="441"/>
      <c r="O126" s="441"/>
      <c r="P126" s="441"/>
      <c r="Q126" s="441"/>
      <c r="R126" s="427" t="s">
        <v>1192</v>
      </c>
      <c r="S126" s="202"/>
      <c r="U126" s="203"/>
    </row>
    <row r="127" spans="1:21" ht="15.6" x14ac:dyDescent="0.25">
      <c r="A127" s="427" t="s">
        <v>1193</v>
      </c>
      <c r="B127" s="589" t="s">
        <v>1357</v>
      </c>
      <c r="C127" s="437" t="s">
        <v>1126</v>
      </c>
      <c r="D127" s="554" t="s">
        <v>1167</v>
      </c>
      <c r="E127" s="431" t="s">
        <v>22</v>
      </c>
      <c r="F127" s="432" t="s">
        <v>1126</v>
      </c>
      <c r="G127" s="433"/>
      <c r="H127" s="434" t="s">
        <v>1126</v>
      </c>
      <c r="I127" s="438"/>
      <c r="J127" s="439" t="s">
        <v>212</v>
      </c>
      <c r="K127" s="440"/>
      <c r="L127" s="440"/>
      <c r="M127" s="441"/>
      <c r="N127" s="441"/>
      <c r="O127" s="441"/>
      <c r="P127" s="441"/>
      <c r="Q127" s="441"/>
      <c r="R127" s="427" t="s">
        <v>1193</v>
      </c>
      <c r="S127" s="202"/>
      <c r="U127" s="203"/>
    </row>
    <row r="128" spans="1:21" ht="15.6" x14ac:dyDescent="0.25">
      <c r="A128" s="427" t="s">
        <v>1194</v>
      </c>
      <c r="B128" s="589" t="s">
        <v>1358</v>
      </c>
      <c r="C128" s="437" t="s">
        <v>1127</v>
      </c>
      <c r="D128" s="554" t="s">
        <v>1168</v>
      </c>
      <c r="E128" s="431" t="s">
        <v>22</v>
      </c>
      <c r="F128" s="432" t="s">
        <v>1127</v>
      </c>
      <c r="G128" s="433"/>
      <c r="H128" s="434" t="s">
        <v>1127</v>
      </c>
      <c r="I128" s="438"/>
      <c r="J128" s="439" t="s">
        <v>212</v>
      </c>
      <c r="K128" s="440"/>
      <c r="L128" s="440"/>
      <c r="M128" s="441"/>
      <c r="N128" s="441"/>
      <c r="O128" s="441"/>
      <c r="P128" s="441"/>
      <c r="Q128" s="441"/>
      <c r="R128" s="427" t="s">
        <v>1194</v>
      </c>
      <c r="S128" s="202"/>
      <c r="U128" s="203"/>
    </row>
    <row r="129" spans="1:21" ht="15.6" x14ac:dyDescent="0.25">
      <c r="A129" s="427" t="s">
        <v>1195</v>
      </c>
      <c r="B129" s="589" t="s">
        <v>1359</v>
      </c>
      <c r="C129" s="437" t="s">
        <v>1128</v>
      </c>
      <c r="D129" s="554" t="s">
        <v>1169</v>
      </c>
      <c r="E129" s="431" t="s">
        <v>22</v>
      </c>
      <c r="F129" s="432" t="s">
        <v>1128</v>
      </c>
      <c r="G129" s="433"/>
      <c r="H129" s="434" t="s">
        <v>1128</v>
      </c>
      <c r="I129" s="438"/>
      <c r="J129" s="439" t="s">
        <v>212</v>
      </c>
      <c r="K129" s="440"/>
      <c r="L129" s="440"/>
      <c r="M129" s="441"/>
      <c r="N129" s="441"/>
      <c r="O129" s="441"/>
      <c r="P129" s="441"/>
      <c r="Q129" s="441"/>
      <c r="R129" s="427" t="s">
        <v>1195</v>
      </c>
      <c r="S129" s="202"/>
      <c r="U129" s="203"/>
    </row>
    <row r="130" spans="1:21" ht="15.6" x14ac:dyDescent="0.25">
      <c r="A130" s="427" t="s">
        <v>1196</v>
      </c>
      <c r="B130" s="589" t="s">
        <v>1360</v>
      </c>
      <c r="C130" s="437" t="s">
        <v>1129</v>
      </c>
      <c r="D130" s="554" t="s">
        <v>1170</v>
      </c>
      <c r="E130" s="431" t="s">
        <v>22</v>
      </c>
      <c r="F130" s="432" t="s">
        <v>1129</v>
      </c>
      <c r="G130" s="433"/>
      <c r="H130" s="434" t="s">
        <v>1129</v>
      </c>
      <c r="I130" s="438"/>
      <c r="J130" s="439" t="s">
        <v>212</v>
      </c>
      <c r="K130" s="440"/>
      <c r="L130" s="440"/>
      <c r="M130" s="441"/>
      <c r="N130" s="441"/>
      <c r="O130" s="441"/>
      <c r="P130" s="441"/>
      <c r="Q130" s="441"/>
      <c r="R130" s="427" t="s">
        <v>1196</v>
      </c>
      <c r="S130" s="202"/>
      <c r="U130" s="203"/>
    </row>
    <row r="131" spans="1:21" ht="15.6" x14ac:dyDescent="0.25">
      <c r="A131" s="427" t="s">
        <v>1197</v>
      </c>
      <c r="B131" s="589" t="s">
        <v>1361</v>
      </c>
      <c r="C131" s="437" t="s">
        <v>1130</v>
      </c>
      <c r="D131" s="554" t="s">
        <v>1171</v>
      </c>
      <c r="E131" s="431" t="s">
        <v>22</v>
      </c>
      <c r="F131" s="432" t="s">
        <v>1130</v>
      </c>
      <c r="G131" s="433"/>
      <c r="H131" s="434" t="s">
        <v>1130</v>
      </c>
      <c r="I131" s="438"/>
      <c r="J131" s="439" t="s">
        <v>212</v>
      </c>
      <c r="K131" s="440"/>
      <c r="L131" s="440"/>
      <c r="M131" s="441"/>
      <c r="N131" s="441"/>
      <c r="O131" s="441"/>
      <c r="P131" s="441"/>
      <c r="Q131" s="441"/>
      <c r="R131" s="427" t="s">
        <v>1197</v>
      </c>
      <c r="S131" s="202"/>
      <c r="U131" s="203"/>
    </row>
    <row r="132" spans="1:21" ht="15.6" x14ac:dyDescent="0.25">
      <c r="A132" s="427" t="s">
        <v>1198</v>
      </c>
      <c r="B132" s="589" t="s">
        <v>1362</v>
      </c>
      <c r="C132" s="437" t="s">
        <v>1131</v>
      </c>
      <c r="D132" s="554" t="s">
        <v>1172</v>
      </c>
      <c r="E132" s="431" t="s">
        <v>22</v>
      </c>
      <c r="F132" s="432" t="s">
        <v>1131</v>
      </c>
      <c r="G132" s="433"/>
      <c r="H132" s="434" t="s">
        <v>1131</v>
      </c>
      <c r="I132" s="438"/>
      <c r="J132" s="439" t="s">
        <v>212</v>
      </c>
      <c r="K132" s="440"/>
      <c r="L132" s="440"/>
      <c r="M132" s="441"/>
      <c r="N132" s="441"/>
      <c r="O132" s="441"/>
      <c r="P132" s="441"/>
      <c r="Q132" s="441"/>
      <c r="R132" s="427" t="s">
        <v>1198</v>
      </c>
      <c r="S132" s="202"/>
      <c r="U132" s="203"/>
    </row>
    <row r="133" spans="1:21" ht="15.6" x14ac:dyDescent="0.25">
      <c r="A133" s="427" t="s">
        <v>1199</v>
      </c>
      <c r="B133" s="589" t="s">
        <v>1363</v>
      </c>
      <c r="C133" s="437" t="s">
        <v>1132</v>
      </c>
      <c r="D133" s="554" t="s">
        <v>1159</v>
      </c>
      <c r="E133" s="431" t="s">
        <v>22</v>
      </c>
      <c r="F133" s="432" t="s">
        <v>1132</v>
      </c>
      <c r="G133" s="433"/>
      <c r="H133" s="434" t="s">
        <v>1132</v>
      </c>
      <c r="I133" s="438"/>
      <c r="J133" s="439" t="s">
        <v>212</v>
      </c>
      <c r="K133" s="440"/>
      <c r="L133" s="440"/>
      <c r="M133" s="441"/>
      <c r="N133" s="441"/>
      <c r="O133" s="441"/>
      <c r="P133" s="441"/>
      <c r="Q133" s="441"/>
      <c r="R133" s="427" t="s">
        <v>1199</v>
      </c>
      <c r="S133" s="202"/>
      <c r="U133" s="203"/>
    </row>
    <row r="134" spans="1:21" ht="15.6" x14ac:dyDescent="0.25">
      <c r="A134" s="427" t="s">
        <v>1200</v>
      </c>
      <c r="B134" s="589" t="s">
        <v>1364</v>
      </c>
      <c r="C134" s="437" t="s">
        <v>1133</v>
      </c>
      <c r="D134" s="554" t="s">
        <v>1173</v>
      </c>
      <c r="E134" s="431" t="s">
        <v>22</v>
      </c>
      <c r="F134" s="432" t="s">
        <v>1133</v>
      </c>
      <c r="G134" s="433"/>
      <c r="H134" s="434" t="s">
        <v>1133</v>
      </c>
      <c r="I134" s="438"/>
      <c r="J134" s="439" t="s">
        <v>212</v>
      </c>
      <c r="K134" s="440"/>
      <c r="L134" s="440"/>
      <c r="M134" s="441"/>
      <c r="N134" s="441"/>
      <c r="O134" s="441"/>
      <c r="P134" s="441"/>
      <c r="Q134" s="441"/>
      <c r="R134" s="427" t="s">
        <v>1200</v>
      </c>
      <c r="S134" s="202"/>
      <c r="U134" s="203"/>
    </row>
    <row r="135" spans="1:21" ht="15.6" x14ac:dyDescent="0.25">
      <c r="A135" s="427" t="s">
        <v>1201</v>
      </c>
      <c r="B135" s="589" t="s">
        <v>1365</v>
      </c>
      <c r="C135" s="437" t="s">
        <v>1134</v>
      </c>
      <c r="D135" s="554" t="s">
        <v>1174</v>
      </c>
      <c r="E135" s="431" t="s">
        <v>22</v>
      </c>
      <c r="F135" s="432" t="s">
        <v>1134</v>
      </c>
      <c r="G135" s="433"/>
      <c r="H135" s="434" t="s">
        <v>1134</v>
      </c>
      <c r="I135" s="438"/>
      <c r="J135" s="439" t="s">
        <v>212</v>
      </c>
      <c r="K135" s="440"/>
      <c r="L135" s="440"/>
      <c r="M135" s="441"/>
      <c r="N135" s="441"/>
      <c r="O135" s="441"/>
      <c r="P135" s="441"/>
      <c r="Q135" s="441"/>
      <c r="R135" s="427" t="s">
        <v>1201</v>
      </c>
      <c r="S135" s="202"/>
      <c r="U135" s="203"/>
    </row>
    <row r="136" spans="1:21" ht="15.6" x14ac:dyDescent="0.25">
      <c r="A136" s="427" t="s">
        <v>1202</v>
      </c>
      <c r="B136" s="589" t="s">
        <v>1366</v>
      </c>
      <c r="C136" s="437" t="s">
        <v>1135</v>
      </c>
      <c r="D136" s="554" t="s">
        <v>1175</v>
      </c>
      <c r="E136" s="431" t="s">
        <v>22</v>
      </c>
      <c r="F136" s="432" t="s">
        <v>1135</v>
      </c>
      <c r="G136" s="433"/>
      <c r="H136" s="434" t="s">
        <v>1135</v>
      </c>
      <c r="I136" s="438"/>
      <c r="J136" s="439" t="s">
        <v>212</v>
      </c>
      <c r="K136" s="440"/>
      <c r="L136" s="440"/>
      <c r="M136" s="441"/>
      <c r="N136" s="441"/>
      <c r="O136" s="441"/>
      <c r="P136" s="441"/>
      <c r="Q136" s="441"/>
      <c r="R136" s="427" t="s">
        <v>1202</v>
      </c>
      <c r="S136" s="202"/>
      <c r="U136" s="203"/>
    </row>
    <row r="137" spans="1:21" ht="15.6" x14ac:dyDescent="0.25">
      <c r="A137" s="427" t="s">
        <v>1203</v>
      </c>
      <c r="B137" s="589" t="s">
        <v>1367</v>
      </c>
      <c r="C137" s="437" t="s">
        <v>1136</v>
      </c>
      <c r="D137" s="554" t="s">
        <v>1176</v>
      </c>
      <c r="E137" s="431" t="s">
        <v>22</v>
      </c>
      <c r="F137" s="432" t="s">
        <v>1136</v>
      </c>
      <c r="G137" s="433"/>
      <c r="H137" s="434" t="s">
        <v>1136</v>
      </c>
      <c r="I137" s="438"/>
      <c r="J137" s="439" t="s">
        <v>212</v>
      </c>
      <c r="K137" s="440"/>
      <c r="L137" s="440"/>
      <c r="M137" s="441"/>
      <c r="N137" s="441"/>
      <c r="O137" s="441"/>
      <c r="P137" s="441"/>
      <c r="Q137" s="441"/>
      <c r="R137" s="427" t="s">
        <v>1203</v>
      </c>
      <c r="S137" s="202"/>
      <c r="U137" s="203"/>
    </row>
    <row r="138" spans="1:21" ht="15.6" x14ac:dyDescent="0.25">
      <c r="A138" s="427" t="s">
        <v>1204</v>
      </c>
      <c r="B138" s="589" t="s">
        <v>1368</v>
      </c>
      <c r="C138" s="437" t="s">
        <v>1137</v>
      </c>
      <c r="D138" s="554" t="s">
        <v>1177</v>
      </c>
      <c r="E138" s="431" t="s">
        <v>22</v>
      </c>
      <c r="F138" s="432" t="s">
        <v>1137</v>
      </c>
      <c r="G138" s="433"/>
      <c r="H138" s="434" t="s">
        <v>1137</v>
      </c>
      <c r="I138" s="438"/>
      <c r="J138" s="439" t="s">
        <v>212</v>
      </c>
      <c r="K138" s="440"/>
      <c r="L138" s="440"/>
      <c r="M138" s="441"/>
      <c r="N138" s="441"/>
      <c r="O138" s="441"/>
      <c r="P138" s="441"/>
      <c r="Q138" s="441"/>
      <c r="R138" s="427" t="s">
        <v>1204</v>
      </c>
      <c r="S138" s="202"/>
      <c r="U138" s="203"/>
    </row>
    <row r="139" spans="1:21" ht="15.6" x14ac:dyDescent="0.25">
      <c r="A139" s="427" t="s">
        <v>1205</v>
      </c>
      <c r="B139" s="589" t="s">
        <v>1369</v>
      </c>
      <c r="C139" s="437" t="s">
        <v>1138</v>
      </c>
      <c r="D139" s="554" t="s">
        <v>1178</v>
      </c>
      <c r="E139" s="431" t="s">
        <v>22</v>
      </c>
      <c r="F139" s="432" t="s">
        <v>1138</v>
      </c>
      <c r="G139" s="433"/>
      <c r="H139" s="434" t="s">
        <v>1138</v>
      </c>
      <c r="I139" s="438"/>
      <c r="J139" s="439" t="s">
        <v>212</v>
      </c>
      <c r="K139" s="440"/>
      <c r="L139" s="440"/>
      <c r="M139" s="441"/>
      <c r="N139" s="441"/>
      <c r="O139" s="441"/>
      <c r="P139" s="441"/>
      <c r="Q139" s="441"/>
      <c r="R139" s="427" t="s">
        <v>1205</v>
      </c>
      <c r="S139" s="202"/>
      <c r="U139" s="203"/>
    </row>
    <row r="140" spans="1:21" ht="15.6" x14ac:dyDescent="0.25">
      <c r="A140" s="427" t="s">
        <v>1206</v>
      </c>
      <c r="B140" s="589" t="s">
        <v>1370</v>
      </c>
      <c r="C140" s="437" t="s">
        <v>1139</v>
      </c>
      <c r="D140" s="554" t="s">
        <v>1179</v>
      </c>
      <c r="E140" s="431" t="s">
        <v>22</v>
      </c>
      <c r="F140" s="432" t="s">
        <v>1139</v>
      </c>
      <c r="G140" s="433"/>
      <c r="H140" s="434" t="s">
        <v>1139</v>
      </c>
      <c r="I140" s="438"/>
      <c r="J140" s="439" t="s">
        <v>212</v>
      </c>
      <c r="K140" s="440"/>
      <c r="L140" s="440"/>
      <c r="M140" s="441"/>
      <c r="N140" s="441"/>
      <c r="O140" s="441"/>
      <c r="P140" s="441"/>
      <c r="Q140" s="441"/>
      <c r="R140" s="427" t="s">
        <v>1206</v>
      </c>
      <c r="S140" s="202"/>
      <c r="U140" s="203"/>
    </row>
    <row r="141" spans="1:21" ht="15.6" x14ac:dyDescent="0.25">
      <c r="A141" s="427" t="s">
        <v>1207</v>
      </c>
      <c r="B141" s="589" t="s">
        <v>1371</v>
      </c>
      <c r="C141" s="437" t="s">
        <v>1140</v>
      </c>
      <c r="D141" s="554" t="s">
        <v>1180</v>
      </c>
      <c r="E141" s="431" t="s">
        <v>22</v>
      </c>
      <c r="F141" s="432" t="s">
        <v>1140</v>
      </c>
      <c r="G141" s="433"/>
      <c r="H141" s="434" t="s">
        <v>1140</v>
      </c>
      <c r="I141" s="438"/>
      <c r="J141" s="439" t="s">
        <v>212</v>
      </c>
      <c r="K141" s="440"/>
      <c r="L141" s="440"/>
      <c r="M141" s="441"/>
      <c r="N141" s="441"/>
      <c r="O141" s="441"/>
      <c r="P141" s="441"/>
      <c r="Q141" s="441"/>
      <c r="R141" s="427" t="s">
        <v>1207</v>
      </c>
      <c r="S141" s="202"/>
      <c r="U141" s="203"/>
    </row>
    <row r="142" spans="1:21" ht="15.6" x14ac:dyDescent="0.25">
      <c r="A142" s="427" t="s">
        <v>1208</v>
      </c>
      <c r="B142" s="589" t="s">
        <v>1372</v>
      </c>
      <c r="C142" s="437" t="s">
        <v>1141</v>
      </c>
      <c r="D142" s="554" t="s">
        <v>1181</v>
      </c>
      <c r="E142" s="431" t="s">
        <v>22</v>
      </c>
      <c r="F142" s="432" t="s">
        <v>1141</v>
      </c>
      <c r="G142" s="433"/>
      <c r="H142" s="434" t="s">
        <v>1141</v>
      </c>
      <c r="I142" s="438"/>
      <c r="J142" s="439" t="s">
        <v>212</v>
      </c>
      <c r="K142" s="440"/>
      <c r="L142" s="440"/>
      <c r="M142" s="441"/>
      <c r="N142" s="441"/>
      <c r="O142" s="441"/>
      <c r="P142" s="441"/>
      <c r="Q142" s="441"/>
      <c r="R142" s="427" t="s">
        <v>1208</v>
      </c>
      <c r="S142" s="202"/>
      <c r="U142" s="203"/>
    </row>
    <row r="143" spans="1:21" ht="15.6" x14ac:dyDescent="0.25">
      <c r="A143" s="427" t="s">
        <v>1209</v>
      </c>
      <c r="B143" s="589" t="s">
        <v>1373</v>
      </c>
      <c r="C143" s="437" t="s">
        <v>1142</v>
      </c>
      <c r="D143" s="554" t="s">
        <v>1168</v>
      </c>
      <c r="E143" s="431" t="s">
        <v>22</v>
      </c>
      <c r="F143" s="432" t="s">
        <v>1142</v>
      </c>
      <c r="G143" s="433"/>
      <c r="H143" s="434" t="s">
        <v>1142</v>
      </c>
      <c r="I143" s="438"/>
      <c r="J143" s="439" t="s">
        <v>212</v>
      </c>
      <c r="K143" s="440"/>
      <c r="L143" s="440"/>
      <c r="M143" s="441"/>
      <c r="N143" s="441"/>
      <c r="O143" s="441"/>
      <c r="P143" s="441"/>
      <c r="Q143" s="441"/>
      <c r="R143" s="427" t="s">
        <v>1209</v>
      </c>
      <c r="S143" s="202"/>
      <c r="U143" s="203"/>
    </row>
    <row r="144" spans="1:21" ht="15.6" x14ac:dyDescent="0.25">
      <c r="A144" s="427" t="s">
        <v>1210</v>
      </c>
      <c r="B144" s="589" t="s">
        <v>1374</v>
      </c>
      <c r="C144" s="437" t="s">
        <v>1143</v>
      </c>
      <c r="D144" s="554" t="s">
        <v>1169</v>
      </c>
      <c r="E144" s="431" t="s">
        <v>22</v>
      </c>
      <c r="F144" s="432" t="s">
        <v>1143</v>
      </c>
      <c r="G144" s="433"/>
      <c r="H144" s="434" t="s">
        <v>1143</v>
      </c>
      <c r="I144" s="438"/>
      <c r="J144" s="439" t="s">
        <v>212</v>
      </c>
      <c r="K144" s="440"/>
      <c r="L144" s="440"/>
      <c r="M144" s="441"/>
      <c r="N144" s="441"/>
      <c r="O144" s="441"/>
      <c r="P144" s="441"/>
      <c r="Q144" s="441"/>
      <c r="R144" s="427" t="s">
        <v>1210</v>
      </c>
      <c r="S144" s="202"/>
      <c r="U144" s="203"/>
    </row>
    <row r="145" spans="1:21" ht="15.6" x14ac:dyDescent="0.25">
      <c r="A145" s="427" t="s">
        <v>1211</v>
      </c>
      <c r="B145" s="589" t="s">
        <v>1375</v>
      </c>
      <c r="C145" s="437" t="s">
        <v>1144</v>
      </c>
      <c r="D145" s="554" t="s">
        <v>1170</v>
      </c>
      <c r="E145" s="431" t="s">
        <v>22</v>
      </c>
      <c r="F145" s="432" t="s">
        <v>1144</v>
      </c>
      <c r="G145" s="433"/>
      <c r="H145" s="434" t="s">
        <v>1144</v>
      </c>
      <c r="I145" s="438"/>
      <c r="J145" s="439" t="s">
        <v>212</v>
      </c>
      <c r="K145" s="440"/>
      <c r="L145" s="440"/>
      <c r="M145" s="441"/>
      <c r="N145" s="441"/>
      <c r="O145" s="441"/>
      <c r="P145" s="441"/>
      <c r="Q145" s="441"/>
      <c r="R145" s="427" t="s">
        <v>1211</v>
      </c>
      <c r="S145" s="202"/>
      <c r="U145" s="203"/>
    </row>
    <row r="146" spans="1:21" ht="15.6" x14ac:dyDescent="0.25">
      <c r="A146" s="427" t="s">
        <v>1212</v>
      </c>
      <c r="B146" s="589" t="s">
        <v>1376</v>
      </c>
      <c r="C146" s="437" t="s">
        <v>1145</v>
      </c>
      <c r="D146" s="554" t="s">
        <v>1171</v>
      </c>
      <c r="E146" s="431" t="s">
        <v>22</v>
      </c>
      <c r="F146" s="432" t="s">
        <v>1145</v>
      </c>
      <c r="G146" s="433"/>
      <c r="H146" s="434" t="s">
        <v>1145</v>
      </c>
      <c r="I146" s="438"/>
      <c r="J146" s="439" t="s">
        <v>212</v>
      </c>
      <c r="K146" s="440"/>
      <c r="L146" s="440"/>
      <c r="M146" s="441"/>
      <c r="N146" s="441"/>
      <c r="O146" s="441"/>
      <c r="P146" s="441"/>
      <c r="Q146" s="441"/>
      <c r="R146" s="427" t="s">
        <v>1212</v>
      </c>
      <c r="S146" s="202"/>
      <c r="U146" s="203"/>
    </row>
    <row r="147" spans="1:21" ht="15.6" x14ac:dyDescent="0.25">
      <c r="A147" s="427" t="s">
        <v>1213</v>
      </c>
      <c r="B147" s="589" t="s">
        <v>1377</v>
      </c>
      <c r="C147" s="437" t="s">
        <v>1146</v>
      </c>
      <c r="D147" s="554" t="s">
        <v>1158</v>
      </c>
      <c r="E147" s="431" t="s">
        <v>22</v>
      </c>
      <c r="F147" s="432" t="s">
        <v>1146</v>
      </c>
      <c r="G147" s="433"/>
      <c r="H147" s="434" t="s">
        <v>1146</v>
      </c>
      <c r="I147" s="438"/>
      <c r="J147" s="439" t="s">
        <v>212</v>
      </c>
      <c r="K147" s="440"/>
      <c r="L147" s="440"/>
      <c r="M147" s="441"/>
      <c r="N147" s="441"/>
      <c r="O147" s="441"/>
      <c r="P147" s="441"/>
      <c r="Q147" s="441"/>
      <c r="R147" s="427" t="s">
        <v>1213</v>
      </c>
      <c r="S147" s="202"/>
      <c r="U147" s="203"/>
    </row>
    <row r="148" spans="1:21" ht="15.6" x14ac:dyDescent="0.25">
      <c r="A148" s="427" t="s">
        <v>1214</v>
      </c>
      <c r="B148" s="589" t="s">
        <v>1378</v>
      </c>
      <c r="C148" s="437" t="s">
        <v>1147</v>
      </c>
      <c r="D148" s="554" t="s">
        <v>1182</v>
      </c>
      <c r="E148" s="431" t="s">
        <v>22</v>
      </c>
      <c r="F148" s="432" t="s">
        <v>1147</v>
      </c>
      <c r="G148" s="433"/>
      <c r="H148" s="434" t="s">
        <v>1147</v>
      </c>
      <c r="I148" s="438"/>
      <c r="J148" s="439" t="s">
        <v>212</v>
      </c>
      <c r="K148" s="440"/>
      <c r="L148" s="440"/>
      <c r="M148" s="441"/>
      <c r="N148" s="441"/>
      <c r="O148" s="441"/>
      <c r="P148" s="441"/>
      <c r="Q148" s="441"/>
      <c r="R148" s="427" t="s">
        <v>1214</v>
      </c>
      <c r="S148" s="202"/>
      <c r="U148" s="203"/>
    </row>
    <row r="149" spans="1:21" ht="15.6" x14ac:dyDescent="0.25">
      <c r="A149" s="427" t="s">
        <v>1215</v>
      </c>
      <c r="B149" s="589" t="s">
        <v>1379</v>
      </c>
      <c r="C149" s="437" t="s">
        <v>1148</v>
      </c>
      <c r="D149" s="554" t="s">
        <v>1173</v>
      </c>
      <c r="E149" s="431" t="s">
        <v>22</v>
      </c>
      <c r="F149" s="432" t="s">
        <v>1148</v>
      </c>
      <c r="G149" s="433"/>
      <c r="H149" s="434" t="s">
        <v>1148</v>
      </c>
      <c r="I149" s="438"/>
      <c r="J149" s="439" t="s">
        <v>212</v>
      </c>
      <c r="K149" s="440"/>
      <c r="L149" s="440"/>
      <c r="M149" s="441"/>
      <c r="N149" s="441"/>
      <c r="O149" s="441"/>
      <c r="P149" s="441"/>
      <c r="Q149" s="441"/>
      <c r="R149" s="427" t="s">
        <v>1215</v>
      </c>
      <c r="S149" s="202"/>
      <c r="U149" s="203"/>
    </row>
    <row r="150" spans="1:21" ht="15.6" x14ac:dyDescent="0.25">
      <c r="A150" s="427" t="s">
        <v>1216</v>
      </c>
      <c r="B150" s="589" t="s">
        <v>1380</v>
      </c>
      <c r="C150" s="437" t="s">
        <v>1149</v>
      </c>
      <c r="D150" s="554" t="s">
        <v>1174</v>
      </c>
      <c r="E150" s="431" t="s">
        <v>22</v>
      </c>
      <c r="F150" s="432" t="s">
        <v>1149</v>
      </c>
      <c r="G150" s="433"/>
      <c r="H150" s="434" t="s">
        <v>1149</v>
      </c>
      <c r="I150" s="438"/>
      <c r="J150" s="439" t="s">
        <v>212</v>
      </c>
      <c r="K150" s="440"/>
      <c r="L150" s="440"/>
      <c r="M150" s="441"/>
      <c r="N150" s="441"/>
      <c r="O150" s="441"/>
      <c r="P150" s="441"/>
      <c r="Q150" s="441"/>
      <c r="R150" s="427" t="s">
        <v>1216</v>
      </c>
      <c r="S150" s="202"/>
      <c r="U150" s="203"/>
    </row>
    <row r="151" spans="1:21" ht="15.6" x14ac:dyDescent="0.25">
      <c r="A151" s="427" t="s">
        <v>1217</v>
      </c>
      <c r="B151" s="589" t="s">
        <v>1381</v>
      </c>
      <c r="C151" s="437" t="s">
        <v>1150</v>
      </c>
      <c r="D151" s="554" t="s">
        <v>1175</v>
      </c>
      <c r="E151" s="431" t="s">
        <v>22</v>
      </c>
      <c r="F151" s="432" t="s">
        <v>1150</v>
      </c>
      <c r="G151" s="433"/>
      <c r="H151" s="434" t="s">
        <v>1150</v>
      </c>
      <c r="I151" s="438"/>
      <c r="J151" s="439" t="s">
        <v>212</v>
      </c>
      <c r="K151" s="440"/>
      <c r="L151" s="440"/>
      <c r="M151" s="441"/>
      <c r="N151" s="441"/>
      <c r="O151" s="441"/>
      <c r="P151" s="441"/>
      <c r="Q151" s="441"/>
      <c r="R151" s="427" t="s">
        <v>1217</v>
      </c>
      <c r="S151" s="202"/>
      <c r="U151" s="203"/>
    </row>
    <row r="152" spans="1:21" ht="15.6" x14ac:dyDescent="0.25">
      <c r="A152" s="427" t="s">
        <v>1218</v>
      </c>
      <c r="B152" s="589" t="s">
        <v>1382</v>
      </c>
      <c r="C152" s="437" t="s">
        <v>1151</v>
      </c>
      <c r="D152" s="554" t="s">
        <v>1176</v>
      </c>
      <c r="E152" s="431" t="s">
        <v>22</v>
      </c>
      <c r="F152" s="432" t="s">
        <v>1151</v>
      </c>
      <c r="G152" s="433"/>
      <c r="H152" s="434" t="s">
        <v>1151</v>
      </c>
      <c r="I152" s="438"/>
      <c r="J152" s="439" t="s">
        <v>212</v>
      </c>
      <c r="K152" s="440"/>
      <c r="L152" s="440"/>
      <c r="M152" s="441"/>
      <c r="N152" s="441"/>
      <c r="O152" s="441"/>
      <c r="P152" s="441"/>
      <c r="Q152" s="441"/>
      <c r="R152" s="427" t="s">
        <v>1218</v>
      </c>
      <c r="S152" s="202"/>
      <c r="U152" s="203"/>
    </row>
    <row r="153" spans="1:21" ht="15.6" x14ac:dyDescent="0.25">
      <c r="A153" s="427" t="s">
        <v>1219</v>
      </c>
      <c r="B153" s="589" t="s">
        <v>1383</v>
      </c>
      <c r="C153" s="437" t="s">
        <v>1152</v>
      </c>
      <c r="D153" s="554" t="s">
        <v>1177</v>
      </c>
      <c r="E153" s="431" t="s">
        <v>22</v>
      </c>
      <c r="F153" s="432" t="s">
        <v>1152</v>
      </c>
      <c r="G153" s="433"/>
      <c r="H153" s="434" t="s">
        <v>1152</v>
      </c>
      <c r="I153" s="438"/>
      <c r="J153" s="439" t="s">
        <v>212</v>
      </c>
      <c r="K153" s="440"/>
      <c r="L153" s="440"/>
      <c r="M153" s="441"/>
      <c r="N153" s="441"/>
      <c r="O153" s="441"/>
      <c r="P153" s="441"/>
      <c r="Q153" s="441"/>
      <c r="R153" s="427" t="s">
        <v>1219</v>
      </c>
      <c r="S153" s="202"/>
      <c r="U153" s="203"/>
    </row>
    <row r="154" spans="1:21" ht="15.6" x14ac:dyDescent="0.25">
      <c r="A154" s="427" t="s">
        <v>1220</v>
      </c>
      <c r="B154" s="589" t="s">
        <v>1384</v>
      </c>
      <c r="C154" s="437" t="s">
        <v>1153</v>
      </c>
      <c r="D154" s="554" t="s">
        <v>1178</v>
      </c>
      <c r="E154" s="431" t="s">
        <v>22</v>
      </c>
      <c r="F154" s="432" t="s">
        <v>1153</v>
      </c>
      <c r="G154" s="433"/>
      <c r="H154" s="434" t="s">
        <v>1153</v>
      </c>
      <c r="I154" s="438"/>
      <c r="J154" s="439" t="s">
        <v>212</v>
      </c>
      <c r="K154" s="440"/>
      <c r="L154" s="440"/>
      <c r="M154" s="441"/>
      <c r="N154" s="441"/>
      <c r="O154" s="441"/>
      <c r="P154" s="441"/>
      <c r="Q154" s="441"/>
      <c r="R154" s="427" t="s">
        <v>1220</v>
      </c>
      <c r="S154" s="202"/>
      <c r="U154" s="203"/>
    </row>
    <row r="155" spans="1:21" ht="15.6" x14ac:dyDescent="0.25">
      <c r="A155" s="427" t="s">
        <v>1221</v>
      </c>
      <c r="B155" s="589" t="s">
        <v>1385</v>
      </c>
      <c r="C155" s="437" t="s">
        <v>1154</v>
      </c>
      <c r="D155" s="554" t="s">
        <v>1179</v>
      </c>
      <c r="E155" s="431" t="s">
        <v>22</v>
      </c>
      <c r="F155" s="432" t="s">
        <v>1154</v>
      </c>
      <c r="G155" s="433"/>
      <c r="H155" s="434" t="s">
        <v>1154</v>
      </c>
      <c r="I155" s="438"/>
      <c r="J155" s="439" t="s">
        <v>212</v>
      </c>
      <c r="K155" s="440"/>
      <c r="L155" s="440"/>
      <c r="M155" s="441"/>
      <c r="N155" s="441"/>
      <c r="O155" s="441"/>
      <c r="P155" s="441"/>
      <c r="Q155" s="441"/>
      <c r="R155" s="427" t="s">
        <v>1221</v>
      </c>
      <c r="S155" s="202"/>
      <c r="U155" s="203"/>
    </row>
    <row r="156" spans="1:21" ht="15.6" x14ac:dyDescent="0.25">
      <c r="A156" s="427" t="s">
        <v>1222</v>
      </c>
      <c r="B156" s="589" t="s">
        <v>1386</v>
      </c>
      <c r="C156" s="437" t="s">
        <v>1155</v>
      </c>
      <c r="D156" s="554" t="s">
        <v>1180</v>
      </c>
      <c r="E156" s="431" t="s">
        <v>22</v>
      </c>
      <c r="F156" s="432" t="s">
        <v>1155</v>
      </c>
      <c r="G156" s="433"/>
      <c r="H156" s="434" t="s">
        <v>1155</v>
      </c>
      <c r="I156" s="438"/>
      <c r="J156" s="439" t="s">
        <v>212</v>
      </c>
      <c r="K156" s="440"/>
      <c r="L156" s="440"/>
      <c r="M156" s="441"/>
      <c r="N156" s="441"/>
      <c r="O156" s="441"/>
      <c r="P156" s="441"/>
      <c r="Q156" s="441"/>
      <c r="R156" s="427" t="s">
        <v>1222</v>
      </c>
      <c r="S156" s="202"/>
      <c r="U156" s="203"/>
    </row>
    <row r="157" spans="1:21" ht="15.6" x14ac:dyDescent="0.25">
      <c r="A157" s="427" t="s">
        <v>1223</v>
      </c>
      <c r="B157" s="589" t="s">
        <v>1387</v>
      </c>
      <c r="C157" s="437" t="s">
        <v>1156</v>
      </c>
      <c r="D157" s="554" t="s">
        <v>1181</v>
      </c>
      <c r="E157" s="431" t="s">
        <v>22</v>
      </c>
      <c r="F157" s="432" t="s">
        <v>1156</v>
      </c>
      <c r="G157" s="433"/>
      <c r="H157" s="434" t="s">
        <v>1156</v>
      </c>
      <c r="I157" s="438"/>
      <c r="J157" s="439" t="s">
        <v>212</v>
      </c>
      <c r="K157" s="440"/>
      <c r="L157" s="440"/>
      <c r="M157" s="441"/>
      <c r="N157" s="441"/>
      <c r="O157" s="441"/>
      <c r="P157" s="441"/>
      <c r="Q157" s="441"/>
      <c r="R157" s="427" t="s">
        <v>1223</v>
      </c>
      <c r="S157" s="202"/>
      <c r="U157" s="203"/>
    </row>
    <row r="158" spans="1:21" ht="15.6" x14ac:dyDescent="0.25">
      <c r="A158" s="633" t="s">
        <v>1411</v>
      </c>
      <c r="B158" s="634" t="s">
        <v>1429</v>
      </c>
      <c r="C158" s="644" t="s">
        <v>1424</v>
      </c>
      <c r="D158" s="635" t="s">
        <v>1438</v>
      </c>
      <c r="E158" s="431" t="s">
        <v>22</v>
      </c>
      <c r="F158" s="653" t="s">
        <v>1424</v>
      </c>
      <c r="G158" s="618"/>
      <c r="H158" s="654" t="s">
        <v>1424</v>
      </c>
      <c r="I158" s="438"/>
      <c r="J158" s="439" t="s">
        <v>212</v>
      </c>
      <c r="K158" s="440"/>
      <c r="L158" s="440"/>
      <c r="M158" s="441"/>
      <c r="N158" s="441"/>
      <c r="O158" s="441"/>
      <c r="P158" s="441"/>
      <c r="Q158" s="441"/>
      <c r="R158" s="637" t="s">
        <v>1411</v>
      </c>
      <c r="S158" s="638"/>
      <c r="T158" s="283"/>
      <c r="U158" s="639"/>
    </row>
    <row r="159" spans="1:21" ht="15.6" x14ac:dyDescent="0.25">
      <c r="A159" s="633" t="s">
        <v>1414</v>
      </c>
      <c r="B159" s="634" t="s">
        <v>1430</v>
      </c>
      <c r="C159" s="644" t="s">
        <v>1425</v>
      </c>
      <c r="D159" s="635" t="s">
        <v>1437</v>
      </c>
      <c r="E159" s="431" t="s">
        <v>22</v>
      </c>
      <c r="F159" s="653" t="s">
        <v>1425</v>
      </c>
      <c r="G159" s="618"/>
      <c r="H159" s="654" t="s">
        <v>1425</v>
      </c>
      <c r="I159" s="438"/>
      <c r="J159" s="439" t="s">
        <v>212</v>
      </c>
      <c r="K159" s="440"/>
      <c r="L159" s="440"/>
      <c r="M159" s="441"/>
      <c r="N159" s="441"/>
      <c r="O159" s="441"/>
      <c r="P159" s="441"/>
      <c r="Q159" s="441"/>
      <c r="R159" s="637" t="s">
        <v>1414</v>
      </c>
      <c r="S159" s="638"/>
      <c r="T159" s="283"/>
      <c r="U159" s="639"/>
    </row>
    <row r="160" spans="1:21" ht="15.6" x14ac:dyDescent="0.25">
      <c r="A160" s="633" t="s">
        <v>1417</v>
      </c>
      <c r="B160" s="634" t="s">
        <v>1431</v>
      </c>
      <c r="C160" s="644" t="s">
        <v>1426</v>
      </c>
      <c r="D160" s="635" t="s">
        <v>1434</v>
      </c>
      <c r="E160" s="431" t="s">
        <v>22</v>
      </c>
      <c r="F160" s="653" t="s">
        <v>1426</v>
      </c>
      <c r="G160" s="618"/>
      <c r="H160" s="654" t="s">
        <v>1426</v>
      </c>
      <c r="I160" s="438"/>
      <c r="J160" s="439" t="s">
        <v>212</v>
      </c>
      <c r="K160" s="440"/>
      <c r="L160" s="440"/>
      <c r="M160" s="441"/>
      <c r="N160" s="441"/>
      <c r="O160" s="441"/>
      <c r="P160" s="441"/>
      <c r="Q160" s="441"/>
      <c r="R160" s="637" t="s">
        <v>1417</v>
      </c>
      <c r="S160" s="638"/>
      <c r="T160" s="283"/>
      <c r="U160" s="639"/>
    </row>
    <row r="161" spans="1:61" ht="15.6" x14ac:dyDescent="0.25">
      <c r="A161" s="633" t="s">
        <v>1420</v>
      </c>
      <c r="B161" s="634" t="s">
        <v>1432</v>
      </c>
      <c r="C161" s="644" t="s">
        <v>1427</v>
      </c>
      <c r="D161" s="635" t="s">
        <v>1435</v>
      </c>
      <c r="E161" s="431" t="s">
        <v>22</v>
      </c>
      <c r="F161" s="653" t="s">
        <v>1427</v>
      </c>
      <c r="G161" s="618"/>
      <c r="H161" s="654" t="s">
        <v>1427</v>
      </c>
      <c r="I161" s="438"/>
      <c r="J161" s="439" t="s">
        <v>212</v>
      </c>
      <c r="K161" s="440"/>
      <c r="L161" s="440"/>
      <c r="M161" s="441"/>
      <c r="N161" s="441"/>
      <c r="O161" s="441"/>
      <c r="P161" s="441"/>
      <c r="Q161" s="441"/>
      <c r="R161" s="637" t="s">
        <v>1420</v>
      </c>
      <c r="S161" s="638"/>
      <c r="T161" s="283"/>
      <c r="U161" s="639"/>
    </row>
    <row r="162" spans="1:61" ht="15.6" x14ac:dyDescent="0.25">
      <c r="A162" s="633" t="s">
        <v>1423</v>
      </c>
      <c r="B162" s="634" t="s">
        <v>1433</v>
      </c>
      <c r="C162" s="644" t="s">
        <v>1428</v>
      </c>
      <c r="D162" s="635" t="s">
        <v>1436</v>
      </c>
      <c r="E162" s="431" t="s">
        <v>22</v>
      </c>
      <c r="F162" s="653" t="s">
        <v>1428</v>
      </c>
      <c r="G162" s="618"/>
      <c r="H162" s="654" t="s">
        <v>1428</v>
      </c>
      <c r="I162" s="438"/>
      <c r="J162" s="439" t="s">
        <v>212</v>
      </c>
      <c r="K162" s="440"/>
      <c r="L162" s="440"/>
      <c r="M162" s="441"/>
      <c r="N162" s="441"/>
      <c r="O162" s="441"/>
      <c r="P162" s="441"/>
      <c r="Q162" s="441"/>
      <c r="R162" s="637" t="s">
        <v>1423</v>
      </c>
      <c r="S162" s="638"/>
      <c r="T162" s="283"/>
      <c r="U162" s="639"/>
    </row>
    <row r="163" spans="1:61" ht="15.6" x14ac:dyDescent="0.25">
      <c r="A163" s="427"/>
      <c r="B163" s="436"/>
      <c r="C163" s="437"/>
      <c r="D163" s="554"/>
      <c r="E163" s="431"/>
      <c r="F163" s="432"/>
      <c r="G163" s="433"/>
      <c r="H163" s="434"/>
      <c r="I163" s="438"/>
      <c r="J163" s="439"/>
      <c r="K163" s="440"/>
      <c r="L163" s="440"/>
      <c r="M163" s="441"/>
      <c r="N163" s="441"/>
      <c r="O163" s="441"/>
      <c r="P163" s="441"/>
      <c r="Q163" s="441"/>
      <c r="R163" s="427"/>
      <c r="S163" s="638"/>
      <c r="T163" s="283"/>
      <c r="U163" s="639"/>
    </row>
    <row r="164" spans="1:61" ht="15.6" x14ac:dyDescent="0.25">
      <c r="A164" s="427"/>
      <c r="B164" s="436"/>
      <c r="C164" s="437"/>
      <c r="D164" s="554"/>
      <c r="E164" s="431"/>
      <c r="F164" s="432"/>
      <c r="G164" s="433"/>
      <c r="H164" s="434"/>
      <c r="I164" s="438"/>
      <c r="J164" s="439"/>
      <c r="K164" s="440"/>
      <c r="L164" s="440"/>
      <c r="M164" s="441"/>
      <c r="N164" s="441"/>
      <c r="O164" s="441"/>
      <c r="P164" s="441"/>
      <c r="Q164" s="441"/>
      <c r="R164" s="427"/>
      <c r="S164" s="202"/>
      <c r="U164" s="203"/>
    </row>
    <row r="165" spans="1:61" ht="15.6" x14ac:dyDescent="0.3">
      <c r="A165" s="253" t="s">
        <v>619</v>
      </c>
      <c r="B165" s="253" t="s">
        <v>619</v>
      </c>
      <c r="C165" s="254" t="s">
        <v>619</v>
      </c>
      <c r="D165" s="254" t="s">
        <v>619</v>
      </c>
      <c r="E165" s="254" t="s">
        <v>619</v>
      </c>
      <c r="F165" s="254" t="s">
        <v>619</v>
      </c>
      <c r="G165" s="254" t="s">
        <v>619</v>
      </c>
      <c r="H165" s="254" t="s">
        <v>619</v>
      </c>
      <c r="I165" s="442" t="s">
        <v>619</v>
      </c>
      <c r="J165" s="439"/>
      <c r="K165" s="442" t="s">
        <v>619</v>
      </c>
      <c r="L165" s="442" t="s">
        <v>619</v>
      </c>
      <c r="M165" s="442" t="s">
        <v>619</v>
      </c>
      <c r="N165" s="442"/>
      <c r="O165" s="442"/>
      <c r="P165" s="442"/>
      <c r="Q165" s="442"/>
      <c r="R165" s="443" t="s">
        <v>619</v>
      </c>
    </row>
    <row r="166" spans="1:61" x14ac:dyDescent="0.25">
      <c r="A166">
        <v>1</v>
      </c>
      <c r="B166">
        <v>2</v>
      </c>
      <c r="C166">
        <v>3</v>
      </c>
      <c r="D166">
        <v>4</v>
      </c>
      <c r="E166">
        <v>5</v>
      </c>
      <c r="F166">
        <v>6</v>
      </c>
      <c r="G166">
        <v>7</v>
      </c>
      <c r="H166">
        <v>8</v>
      </c>
      <c r="I166">
        <v>9</v>
      </c>
      <c r="J166">
        <v>10</v>
      </c>
      <c r="K166">
        <v>11</v>
      </c>
      <c r="L166">
        <v>12</v>
      </c>
      <c r="M166">
        <v>13</v>
      </c>
      <c r="N166">
        <v>14</v>
      </c>
      <c r="O166">
        <v>15</v>
      </c>
      <c r="P166">
        <v>16</v>
      </c>
      <c r="Q166">
        <v>17</v>
      </c>
      <c r="R166">
        <v>18</v>
      </c>
      <c r="S166">
        <v>20</v>
      </c>
      <c r="T166">
        <v>21</v>
      </c>
      <c r="U166">
        <v>22</v>
      </c>
      <c r="V166">
        <v>23</v>
      </c>
      <c r="W166">
        <v>24</v>
      </c>
      <c r="X166">
        <v>25</v>
      </c>
      <c r="Y166">
        <v>26</v>
      </c>
      <c r="Z166">
        <v>27</v>
      </c>
      <c r="AA166">
        <v>28</v>
      </c>
      <c r="AB166">
        <v>29</v>
      </c>
      <c r="AC166">
        <v>30</v>
      </c>
      <c r="AD166">
        <v>31</v>
      </c>
      <c r="AE166">
        <v>32</v>
      </c>
      <c r="AF166">
        <v>33</v>
      </c>
      <c r="AG166">
        <v>34</v>
      </c>
      <c r="AH166">
        <v>35</v>
      </c>
      <c r="AI166">
        <v>36</v>
      </c>
      <c r="AJ166">
        <v>37</v>
      </c>
      <c r="AK166">
        <v>38</v>
      </c>
      <c r="AL166">
        <v>39</v>
      </c>
      <c r="AM166">
        <v>40</v>
      </c>
      <c r="AN166">
        <v>41</v>
      </c>
      <c r="AO166">
        <v>42</v>
      </c>
      <c r="AP166">
        <v>43</v>
      </c>
      <c r="AQ166">
        <v>44</v>
      </c>
      <c r="AR166">
        <v>45</v>
      </c>
      <c r="AS166">
        <v>46</v>
      </c>
      <c r="AT166">
        <v>47</v>
      </c>
      <c r="AU166">
        <v>48</v>
      </c>
      <c r="AV166">
        <v>49</v>
      </c>
      <c r="AW166">
        <v>50</v>
      </c>
      <c r="AX166">
        <v>51</v>
      </c>
      <c r="AY166">
        <v>52</v>
      </c>
      <c r="AZ166">
        <v>53</v>
      </c>
      <c r="BA166">
        <v>54</v>
      </c>
      <c r="BB166">
        <v>55</v>
      </c>
      <c r="BC166">
        <v>56</v>
      </c>
      <c r="BD166">
        <v>57</v>
      </c>
      <c r="BE166">
        <v>58</v>
      </c>
      <c r="BF166">
        <v>59</v>
      </c>
      <c r="BG166">
        <v>60</v>
      </c>
      <c r="BH166">
        <v>61</v>
      </c>
      <c r="BI166">
        <v>62</v>
      </c>
    </row>
    <row r="167" spans="1:61" x14ac:dyDescent="0.25">
      <c r="A167" s="255" t="s">
        <v>620</v>
      </c>
    </row>
    <row r="168" spans="1:61" x14ac:dyDescent="0.25">
      <c r="A168" s="163" t="s">
        <v>621</v>
      </c>
    </row>
    <row r="169" spans="1:61" x14ac:dyDescent="0.25">
      <c r="A169" s="256">
        <v>1</v>
      </c>
    </row>
    <row r="170" spans="1:61" x14ac:dyDescent="0.25">
      <c r="A170" s="256">
        <v>2</v>
      </c>
    </row>
    <row r="171" spans="1:61" x14ac:dyDescent="0.25">
      <c r="A171" s="256">
        <v>3</v>
      </c>
      <c r="K171" t="s">
        <v>622</v>
      </c>
    </row>
    <row r="172" spans="1:61" x14ac:dyDescent="0.25">
      <c r="A172" s="256">
        <v>4</v>
      </c>
    </row>
    <row r="173" spans="1:61" x14ac:dyDescent="0.25">
      <c r="A173" s="256">
        <v>5</v>
      </c>
    </row>
    <row r="174" spans="1:61" x14ac:dyDescent="0.25">
      <c r="A174" s="256">
        <v>6</v>
      </c>
    </row>
    <row r="175" spans="1:61" x14ac:dyDescent="0.25">
      <c r="A175" s="256">
        <v>7</v>
      </c>
    </row>
    <row r="176" spans="1:61" x14ac:dyDescent="0.25">
      <c r="A176" s="256">
        <v>8</v>
      </c>
    </row>
    <row r="177" spans="1:1" x14ac:dyDescent="0.25">
      <c r="A177" s="256">
        <v>9</v>
      </c>
    </row>
    <row r="178" spans="1:1" x14ac:dyDescent="0.25">
      <c r="A178" s="147" t="s">
        <v>623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honeticPr fontId="7" type="noConversion"/>
  <pageMargins left="0.7" right="0.7" top="0.75" bottom="0.7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4"/>
  <sheetViews>
    <sheetView topLeftCell="E1" zoomScaleNormal="100" workbookViewId="0">
      <pane xSplit="4" ySplit="2" topLeftCell="M22" activePane="bottomRight" state="frozen"/>
      <selection activeCell="E1" sqref="E1"/>
      <selection pane="topRight" activeCell="BI1" sqref="BI1"/>
      <selection pane="bottomLeft" activeCell="E3" sqref="E3"/>
      <selection pane="bottomRight" activeCell="M30" sqref="M30:M45"/>
    </sheetView>
  </sheetViews>
  <sheetFormatPr defaultColWidth="7.33203125" defaultRowHeight="13.2" outlineLevelCol="1" x14ac:dyDescent="0.25"/>
  <cols>
    <col min="5" max="5" width="13.88671875" customWidth="1"/>
    <col min="6" max="6" width="9.109375" customWidth="1"/>
    <col min="7" max="7" width="68.33203125" customWidth="1"/>
    <col min="8" max="8" width="13.109375" hidden="1" customWidth="1"/>
    <col min="9" max="9" width="54.109375" hidden="1" customWidth="1"/>
    <col min="10" max="10" width="13.44140625" hidden="1" customWidth="1" outlineLevel="1"/>
    <col min="11" max="11" width="10.44140625" hidden="1" customWidth="1" outlineLevel="1"/>
    <col min="12" max="12" width="11.6640625" hidden="1" customWidth="1" outlineLevel="1"/>
    <col min="13" max="13" width="9.88671875" style="257" customWidth="1" outlineLevel="1"/>
    <col min="14" max="14" width="13.44140625" customWidth="1" outlineLevel="1"/>
    <col min="15" max="15" width="21" customWidth="1" outlineLevel="1"/>
    <col min="16" max="18" width="7.33203125" customWidth="1" outlineLevel="1"/>
    <col min="19" max="19" width="20.33203125" customWidth="1" outlineLevel="1"/>
    <col min="20" max="26" width="7.33203125" customWidth="1" outlineLevel="1"/>
    <col min="27" max="27" width="14.44140625" customWidth="1" outlineLevel="1"/>
    <col min="28" max="28" width="24.109375" customWidth="1" outlineLevel="1"/>
    <col min="29" max="29" width="20.109375" customWidth="1" outlineLevel="1"/>
    <col min="30" max="43" width="7.33203125" customWidth="1" outlineLevel="1"/>
    <col min="44" max="53" width="7.33203125" style="258"/>
  </cols>
  <sheetData>
    <row r="1" spans="1:68" x14ac:dyDescent="0.25">
      <c r="AR1" s="259" t="s">
        <v>624</v>
      </c>
      <c r="AS1" s="260"/>
      <c r="AT1" s="260"/>
      <c r="AU1" s="260"/>
      <c r="AV1" s="261"/>
      <c r="AW1" s="262" t="s">
        <v>625</v>
      </c>
      <c r="AX1" s="263"/>
      <c r="AY1" s="263"/>
      <c r="AZ1" s="263"/>
      <c r="BA1" s="264"/>
      <c r="BB1" s="265" t="s">
        <v>626</v>
      </c>
      <c r="BC1" s="266"/>
      <c r="BD1" s="266"/>
      <c r="BE1" s="266"/>
      <c r="BF1" s="266"/>
      <c r="BG1" s="117"/>
    </row>
    <row r="2" spans="1:68" ht="45" customHeight="1" x14ac:dyDescent="0.25">
      <c r="A2" s="267"/>
      <c r="B2" s="268" t="s">
        <v>627</v>
      </c>
      <c r="C2" s="268" t="s">
        <v>628</v>
      </c>
      <c r="D2" s="268" t="s">
        <v>629</v>
      </c>
      <c r="E2" s="269" t="s">
        <v>630</v>
      </c>
      <c r="F2" s="270" t="s">
        <v>630</v>
      </c>
      <c r="G2" s="271" t="s">
        <v>631</v>
      </c>
      <c r="H2" s="270" t="s">
        <v>632</v>
      </c>
      <c r="I2" s="269" t="s">
        <v>630</v>
      </c>
      <c r="J2" s="270" t="s">
        <v>633</v>
      </c>
      <c r="K2" s="270" t="s">
        <v>634</v>
      </c>
      <c r="L2" s="270" t="s">
        <v>633</v>
      </c>
      <c r="M2" s="272" t="s">
        <v>635</v>
      </c>
      <c r="N2" s="273" t="s">
        <v>230</v>
      </c>
      <c r="O2" s="273" t="s">
        <v>231</v>
      </c>
      <c r="P2" s="273" t="s">
        <v>232</v>
      </c>
      <c r="Q2" s="273" t="s">
        <v>233</v>
      </c>
      <c r="R2" s="274" t="s">
        <v>234</v>
      </c>
      <c r="S2" s="275" t="s">
        <v>230</v>
      </c>
      <c r="T2" s="276" t="s">
        <v>231</v>
      </c>
      <c r="U2" s="276" t="s">
        <v>232</v>
      </c>
      <c r="V2" s="277" t="s">
        <v>233</v>
      </c>
      <c r="W2" s="278"/>
      <c r="X2" s="278"/>
      <c r="Y2" s="278"/>
      <c r="Z2" s="278"/>
      <c r="AA2" s="269" t="s">
        <v>627</v>
      </c>
      <c r="AB2" s="269" t="s">
        <v>628</v>
      </c>
      <c r="AC2" s="269" t="s">
        <v>636</v>
      </c>
      <c r="AD2" s="272" t="s">
        <v>637</v>
      </c>
      <c r="AE2" s="272" t="s">
        <v>638</v>
      </c>
      <c r="AF2" s="274" t="s">
        <v>639</v>
      </c>
      <c r="AG2" s="274">
        <v>1</v>
      </c>
      <c r="AH2" s="274" t="s">
        <v>640</v>
      </c>
      <c r="AI2" s="274" t="s">
        <v>641</v>
      </c>
      <c r="AJ2" s="274">
        <v>1</v>
      </c>
      <c r="AK2" s="274" t="s">
        <v>13</v>
      </c>
      <c r="AL2" s="274">
        <v>1</v>
      </c>
      <c r="AM2" s="274">
        <v>1</v>
      </c>
      <c r="AN2" s="277" t="s">
        <v>233</v>
      </c>
      <c r="AO2" s="274">
        <v>1</v>
      </c>
      <c r="AP2" s="274">
        <v>1</v>
      </c>
      <c r="AQ2" s="274">
        <v>1</v>
      </c>
      <c r="AR2" s="273" t="s">
        <v>642</v>
      </c>
      <c r="AS2" s="273" t="s">
        <v>230</v>
      </c>
      <c r="AT2" s="273" t="s">
        <v>231</v>
      </c>
      <c r="AU2" s="273" t="s">
        <v>232</v>
      </c>
      <c r="AV2" s="273" t="s">
        <v>233</v>
      </c>
      <c r="AW2" s="273" t="s">
        <v>642</v>
      </c>
      <c r="AX2" s="273" t="s">
        <v>230</v>
      </c>
      <c r="AY2" s="273" t="s">
        <v>231</v>
      </c>
      <c r="AZ2" s="273" t="s">
        <v>232</v>
      </c>
      <c r="BA2" s="279" t="s">
        <v>233</v>
      </c>
      <c r="BB2" s="273" t="s">
        <v>642</v>
      </c>
      <c r="BC2" s="273" t="s">
        <v>230</v>
      </c>
      <c r="BD2" s="273" t="s">
        <v>231</v>
      </c>
      <c r="BE2" s="273" t="s">
        <v>232</v>
      </c>
      <c r="BF2" s="279" t="s">
        <v>233</v>
      </c>
      <c r="BG2" s="114" t="s">
        <v>63</v>
      </c>
    </row>
    <row r="3" spans="1:68" ht="15.6" x14ac:dyDescent="0.3">
      <c r="B3" s="136" t="s">
        <v>237</v>
      </c>
      <c r="C3" s="137" t="s">
        <v>238</v>
      </c>
      <c r="D3" s="135" t="s">
        <v>236</v>
      </c>
      <c r="E3" s="134" t="s">
        <v>235</v>
      </c>
      <c r="F3" t="s">
        <v>643</v>
      </c>
      <c r="G3" s="665" t="s">
        <v>66</v>
      </c>
      <c r="H3" s="438" t="s">
        <v>67</v>
      </c>
      <c r="I3" s="491" t="s">
        <v>235</v>
      </c>
      <c r="J3" s="492" t="s">
        <v>644</v>
      </c>
      <c r="K3" s="493"/>
      <c r="L3" s="438" t="s">
        <v>645</v>
      </c>
      <c r="M3" s="510">
        <v>4515</v>
      </c>
      <c r="N3" s="511" t="str">
        <f>'для впр'!E15</f>
        <v>Кромка в колір</v>
      </c>
      <c r="O3" s="512" t="str">
        <f>'для впр'!F15</f>
        <v>GL-000</v>
      </c>
      <c r="P3" s="433">
        <f>'для впр'!G15</f>
        <v>0</v>
      </c>
      <c r="Q3" s="438" t="str">
        <f>'для впр'!H15</f>
        <v>GL-000</v>
      </c>
      <c r="R3" s="438"/>
      <c r="S3" s="439" t="str">
        <f>'для впр'!J15</f>
        <v>Кромка Нестандарт</v>
      </c>
      <c r="T3" s="498">
        <f>'для впр'!K15</f>
        <v>0</v>
      </c>
      <c r="U3" s="433">
        <f>'для впр'!L15</f>
        <v>0</v>
      </c>
      <c r="V3" s="497">
        <f>'для впр'!M15</f>
        <v>0</v>
      </c>
      <c r="W3" s="497"/>
      <c r="X3" s="497"/>
      <c r="Y3" s="497"/>
      <c r="Z3" s="497"/>
      <c r="AA3" s="442" t="s">
        <v>237</v>
      </c>
      <c r="AB3" s="499" t="s">
        <v>238</v>
      </c>
      <c r="AC3" s="442" t="s">
        <v>209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13</v>
      </c>
      <c r="AN3" s="140" t="s">
        <v>646</v>
      </c>
      <c r="AO3" s="120" t="s">
        <v>647</v>
      </c>
      <c r="AR3" s="281" t="s">
        <v>22</v>
      </c>
      <c r="AS3" s="281" t="str">
        <f t="shared" ref="AS3:AS36" si="0">N3</f>
        <v>Кромка в колір</v>
      </c>
      <c r="AT3" s="281" t="str">
        <f t="shared" ref="AT3:AT36" si="1">O3</f>
        <v>GL-000</v>
      </c>
      <c r="AU3" s="281">
        <f t="shared" ref="AU3:AU36" si="2">P3</f>
        <v>0</v>
      </c>
      <c r="AV3" s="281" t="str">
        <f t="shared" ref="AV3:AV36" si="3">Q3</f>
        <v>GL-000</v>
      </c>
      <c r="AW3" s="141" t="s">
        <v>212</v>
      </c>
      <c r="AX3" s="281" t="str">
        <f t="shared" ref="AX3:AX36" si="4">S3</f>
        <v>Кромка Нестандарт</v>
      </c>
      <c r="AY3" s="281">
        <f t="shared" ref="AY3:AY36" si="5">T3</f>
        <v>0</v>
      </c>
      <c r="AZ3" s="281">
        <f t="shared" ref="AZ3:AZ36" si="6">U3</f>
        <v>0</v>
      </c>
      <c r="BA3" s="282">
        <f t="shared" ref="BA3:BA36" si="7">V3</f>
        <v>0</v>
      </c>
      <c r="BB3" s="117"/>
      <c r="BC3" s="117"/>
      <c r="BD3" s="117"/>
      <c r="BE3" s="117"/>
      <c r="BF3" s="116"/>
      <c r="BG3" s="117" t="str">
        <f>VLOOKUP(G3,код!A:G,2,FALSE())</f>
        <v>РО127614   </v>
      </c>
    </row>
    <row r="4" spans="1:68" ht="15.6" x14ac:dyDescent="0.3">
      <c r="B4" s="136" t="s">
        <v>242</v>
      </c>
      <c r="C4" s="137" t="s">
        <v>243</v>
      </c>
      <c r="D4" s="135" t="s">
        <v>241</v>
      </c>
      <c r="E4" s="134" t="s">
        <v>240</v>
      </c>
      <c r="F4" t="s">
        <v>648</v>
      </c>
      <c r="G4" s="665" t="s">
        <v>68</v>
      </c>
      <c r="H4" s="438" t="s">
        <v>69</v>
      </c>
      <c r="I4" s="491" t="s">
        <v>240</v>
      </c>
      <c r="J4" s="492" t="s">
        <v>644</v>
      </c>
      <c r="K4" s="493"/>
      <c r="L4" s="438" t="s">
        <v>645</v>
      </c>
      <c r="M4" s="510">
        <v>4515</v>
      </c>
      <c r="N4" s="511" t="str">
        <f>'для впр'!E16</f>
        <v>Кромка в колір</v>
      </c>
      <c r="O4" s="512" t="str">
        <f>'для впр'!F16</f>
        <v>GL-002</v>
      </c>
      <c r="P4" s="433">
        <f>'для впр'!G16</f>
        <v>0</v>
      </c>
      <c r="Q4" s="438" t="str">
        <f>'для впр'!H16</f>
        <v>GL-002</v>
      </c>
      <c r="R4" s="438"/>
      <c r="S4" s="439" t="str">
        <f>'для впр'!J16</f>
        <v>Кромка Нестандарт</v>
      </c>
      <c r="T4" s="498">
        <f>'для впр'!K16</f>
        <v>0</v>
      </c>
      <c r="U4" s="433">
        <f>'для впр'!L16</f>
        <v>0</v>
      </c>
      <c r="V4" s="497">
        <f>'для впр'!M16</f>
        <v>0</v>
      </c>
      <c r="W4" s="438"/>
      <c r="X4" s="438"/>
      <c r="Y4" s="438"/>
      <c r="Z4" s="438"/>
      <c r="AA4" s="442" t="s">
        <v>242</v>
      </c>
      <c r="AB4" s="499" t="s">
        <v>243</v>
      </c>
      <c r="AC4" s="442" t="s">
        <v>209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13</v>
      </c>
      <c r="AN4" s="140" t="s">
        <v>646</v>
      </c>
      <c r="AR4" s="281" t="s">
        <v>22</v>
      </c>
      <c r="AS4" s="281" t="str">
        <f t="shared" si="0"/>
        <v>Кромка в колір</v>
      </c>
      <c r="AT4" s="281" t="str">
        <f t="shared" si="1"/>
        <v>GL-002</v>
      </c>
      <c r="AU4" s="281">
        <f t="shared" si="2"/>
        <v>0</v>
      </c>
      <c r="AV4" s="281" t="str">
        <f t="shared" si="3"/>
        <v>GL-002</v>
      </c>
      <c r="AW4" s="141" t="s">
        <v>212</v>
      </c>
      <c r="AX4" s="281" t="str">
        <f t="shared" si="4"/>
        <v>Кромка Нестандарт</v>
      </c>
      <c r="AY4" s="281">
        <f t="shared" si="5"/>
        <v>0</v>
      </c>
      <c r="AZ4" s="281">
        <f t="shared" si="6"/>
        <v>0</v>
      </c>
      <c r="BA4" s="282">
        <f t="shared" si="7"/>
        <v>0</v>
      </c>
      <c r="BB4" s="117"/>
      <c r="BC4" s="117"/>
      <c r="BD4" s="117"/>
      <c r="BE4" s="117"/>
      <c r="BF4" s="116"/>
      <c r="BG4" s="117" t="str">
        <f>VLOOKUP(G4,код!A:G,2,FALSE())</f>
        <v>РО127615   </v>
      </c>
    </row>
    <row r="5" spans="1:68" ht="15.6" x14ac:dyDescent="0.3">
      <c r="B5" s="143" t="s">
        <v>247</v>
      </c>
      <c r="C5" s="144" t="s">
        <v>248</v>
      </c>
      <c r="D5" s="135" t="s">
        <v>246</v>
      </c>
      <c r="E5" s="134" t="s">
        <v>245</v>
      </c>
      <c r="F5" t="s">
        <v>649</v>
      </c>
      <c r="G5" s="665" t="s">
        <v>64</v>
      </c>
      <c r="H5" s="438" t="s">
        <v>65</v>
      </c>
      <c r="I5" s="491" t="s">
        <v>245</v>
      </c>
      <c r="J5" s="492" t="s">
        <v>644</v>
      </c>
      <c r="K5" s="493"/>
      <c r="L5" s="438" t="s">
        <v>645</v>
      </c>
      <c r="M5" s="510">
        <v>4515</v>
      </c>
      <c r="N5" s="511" t="str">
        <f>'для впр'!E17</f>
        <v>Кромка в колір</v>
      </c>
      <c r="O5" s="512" t="str">
        <f>'для впр'!F17</f>
        <v>GL-001</v>
      </c>
      <c r="P5" s="433">
        <f>'для впр'!G17</f>
        <v>0</v>
      </c>
      <c r="Q5" s="497" t="str">
        <f>'для впр'!H17</f>
        <v>GL-001</v>
      </c>
      <c r="R5" s="438"/>
      <c r="S5" s="439" t="str">
        <f>'для впр'!J17</f>
        <v>Кромка Нестандарт</v>
      </c>
      <c r="T5" s="498">
        <f>'для впр'!K17</f>
        <v>0</v>
      </c>
      <c r="U5" s="433">
        <f>'для впр'!L17</f>
        <v>0</v>
      </c>
      <c r="V5" s="497">
        <f>'для впр'!M17</f>
        <v>0</v>
      </c>
      <c r="W5" s="438">
        <f>'для впр'!N17</f>
        <v>0</v>
      </c>
      <c r="X5" s="438">
        <f>'для впр'!O17</f>
        <v>0</v>
      </c>
      <c r="Y5" s="438">
        <f>'для впр'!P17</f>
        <v>0</v>
      </c>
      <c r="Z5" s="438">
        <f>'для впр'!Q17</f>
        <v>0</v>
      </c>
      <c r="AA5" s="442" t="s">
        <v>247</v>
      </c>
      <c r="AB5" s="499" t="s">
        <v>248</v>
      </c>
      <c r="AC5" s="442" t="s">
        <v>209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13</v>
      </c>
      <c r="AN5" s="146" t="s">
        <v>646</v>
      </c>
      <c r="AR5" s="281" t="s">
        <v>22</v>
      </c>
      <c r="AS5" s="281" t="str">
        <f t="shared" si="0"/>
        <v>Кромка в колір</v>
      </c>
      <c r="AT5" s="281" t="str">
        <f t="shared" si="1"/>
        <v>GL-001</v>
      </c>
      <c r="AU5" s="281">
        <f t="shared" si="2"/>
        <v>0</v>
      </c>
      <c r="AV5" s="281" t="str">
        <f t="shared" si="3"/>
        <v>GL-001</v>
      </c>
      <c r="AW5" s="141" t="s">
        <v>212</v>
      </c>
      <c r="AX5" s="281" t="str">
        <f t="shared" si="4"/>
        <v>Кромка Нестандарт</v>
      </c>
      <c r="AY5" s="281">
        <f t="shared" si="5"/>
        <v>0</v>
      </c>
      <c r="AZ5" s="281">
        <f t="shared" si="6"/>
        <v>0</v>
      </c>
      <c r="BA5" s="282">
        <f t="shared" si="7"/>
        <v>0</v>
      </c>
      <c r="BB5" s="281"/>
      <c r="BC5" s="117"/>
      <c r="BD5" s="117"/>
      <c r="BE5" s="117"/>
      <c r="BF5" s="116"/>
      <c r="BG5" s="117" t="str">
        <f>VLOOKUP(G5,код!A:G,2,FALSE())</f>
        <v>РО127616   </v>
      </c>
    </row>
    <row r="6" spans="1:68" ht="15.6" x14ac:dyDescent="0.3">
      <c r="B6" s="136" t="s">
        <v>252</v>
      </c>
      <c r="C6" s="137" t="s">
        <v>253</v>
      </c>
      <c r="D6" s="135" t="s">
        <v>251</v>
      </c>
      <c r="E6" s="134" t="s">
        <v>250</v>
      </c>
      <c r="F6" t="s">
        <v>650</v>
      </c>
      <c r="G6" s="666" t="s">
        <v>952</v>
      </c>
      <c r="H6" s="501" t="s">
        <v>953</v>
      </c>
      <c r="I6" s="491" t="s">
        <v>250</v>
      </c>
      <c r="J6" s="492" t="s">
        <v>644</v>
      </c>
      <c r="K6" s="493"/>
      <c r="L6" s="438" t="s">
        <v>645</v>
      </c>
      <c r="M6" s="510">
        <v>4515</v>
      </c>
      <c r="N6" s="511" t="str">
        <f>'для впр'!E18</f>
        <v>Кромка в колір</v>
      </c>
      <c r="O6" s="512" t="str">
        <f>'для впр'!F18</f>
        <v>GL-201</v>
      </c>
      <c r="P6" s="433">
        <f>'для впр'!G18</f>
        <v>0</v>
      </c>
      <c r="Q6" s="438" t="str">
        <f>'для впр'!H18</f>
        <v>GL-201</v>
      </c>
      <c r="R6" s="438"/>
      <c r="S6" s="439" t="str">
        <f>'для впр'!J18</f>
        <v>Кромка Нестандарт</v>
      </c>
      <c r="T6" s="498">
        <f>'для впр'!K18</f>
        <v>0</v>
      </c>
      <c r="U6" s="433">
        <f>'для впр'!L18</f>
        <v>0</v>
      </c>
      <c r="V6" s="497">
        <f>'для впр'!M18</f>
        <v>0</v>
      </c>
      <c r="W6" s="497"/>
      <c r="X6" s="497"/>
      <c r="Y6" s="497"/>
      <c r="Z6" s="497"/>
      <c r="AA6" s="442" t="s">
        <v>252</v>
      </c>
      <c r="AB6" s="499" t="s">
        <v>253</v>
      </c>
      <c r="AC6" s="442" t="s">
        <v>209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13</v>
      </c>
      <c r="AN6" s="140" t="s">
        <v>646</v>
      </c>
      <c r="AO6" s="120" t="s">
        <v>647</v>
      </c>
      <c r="AR6" s="281" t="s">
        <v>22</v>
      </c>
      <c r="AS6" s="281" t="str">
        <f t="shared" si="0"/>
        <v>Кромка в колір</v>
      </c>
      <c r="AT6" s="281" t="str">
        <f t="shared" si="1"/>
        <v>GL-201</v>
      </c>
      <c r="AU6" s="281">
        <f t="shared" si="2"/>
        <v>0</v>
      </c>
      <c r="AV6" s="281" t="str">
        <f t="shared" si="3"/>
        <v>GL-201</v>
      </c>
      <c r="AW6" s="141" t="s">
        <v>212</v>
      </c>
      <c r="AX6" s="281" t="str">
        <f t="shared" si="4"/>
        <v>Кромка Нестандарт</v>
      </c>
      <c r="AY6" s="281">
        <f t="shared" si="5"/>
        <v>0</v>
      </c>
      <c r="AZ6" s="281">
        <f t="shared" si="6"/>
        <v>0</v>
      </c>
      <c r="BA6" s="282">
        <f t="shared" si="7"/>
        <v>0</v>
      </c>
      <c r="BB6" s="117"/>
      <c r="BC6" s="117"/>
      <c r="BD6" s="117"/>
      <c r="BE6" s="117"/>
      <c r="BF6" s="116"/>
      <c r="BG6" s="117" t="str">
        <f>VLOOKUP(G6,код!A:G,2,FALSE())</f>
        <v xml:space="preserve">РО174117   </v>
      </c>
    </row>
    <row r="7" spans="1:68" ht="15.6" x14ac:dyDescent="0.3">
      <c r="B7" s="136" t="s">
        <v>257</v>
      </c>
      <c r="C7" s="137" t="s">
        <v>258</v>
      </c>
      <c r="D7" s="135" t="s">
        <v>256</v>
      </c>
      <c r="E7" s="134" t="s">
        <v>255</v>
      </c>
      <c r="F7" t="s">
        <v>651</v>
      </c>
      <c r="G7" s="666" t="s">
        <v>954</v>
      </c>
      <c r="H7" s="501" t="s">
        <v>955</v>
      </c>
      <c r="I7" s="491" t="s">
        <v>255</v>
      </c>
      <c r="J7" s="492" t="s">
        <v>644</v>
      </c>
      <c r="K7" s="493"/>
      <c r="L7" s="438" t="s">
        <v>645</v>
      </c>
      <c r="M7" s="510">
        <v>4515</v>
      </c>
      <c r="N7" s="511" t="str">
        <f>'для впр'!E19</f>
        <v>Кромка в колір</v>
      </c>
      <c r="O7" s="512" t="str">
        <f>'для впр'!F19</f>
        <v>GL-202</v>
      </c>
      <c r="P7" s="433">
        <f>'для впр'!G19</f>
        <v>0</v>
      </c>
      <c r="Q7" s="438" t="str">
        <f>'для впр'!H19</f>
        <v>GL-202</v>
      </c>
      <c r="R7" s="438"/>
      <c r="S7" s="439" t="str">
        <f>'для впр'!J19</f>
        <v>Кромка Нестандарт</v>
      </c>
      <c r="T7" s="498">
        <f>'для впр'!K19</f>
        <v>0</v>
      </c>
      <c r="U7" s="433">
        <f>'для впр'!L19</f>
        <v>0</v>
      </c>
      <c r="V7" s="497">
        <f>'для впр'!M19</f>
        <v>0</v>
      </c>
      <c r="W7" s="438"/>
      <c r="X7" s="438"/>
      <c r="Y7" s="438"/>
      <c r="Z7" s="438"/>
      <c r="AA7" s="442" t="s">
        <v>257</v>
      </c>
      <c r="AB7" s="499" t="s">
        <v>258</v>
      </c>
      <c r="AC7" s="442" t="s">
        <v>209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13</v>
      </c>
      <c r="AN7" s="140" t="s">
        <v>383</v>
      </c>
      <c r="AR7" s="281" t="s">
        <v>22</v>
      </c>
      <c r="AS7" s="281" t="str">
        <f t="shared" si="0"/>
        <v>Кромка в колір</v>
      </c>
      <c r="AT7" s="281" t="str">
        <f t="shared" si="1"/>
        <v>GL-202</v>
      </c>
      <c r="AU7" s="281">
        <f t="shared" si="2"/>
        <v>0</v>
      </c>
      <c r="AV7" s="281" t="str">
        <f t="shared" si="3"/>
        <v>GL-202</v>
      </c>
      <c r="AW7" s="141" t="s">
        <v>212</v>
      </c>
      <c r="AX7" s="281" t="str">
        <f t="shared" si="4"/>
        <v>Кромка Нестандарт</v>
      </c>
      <c r="AY7" s="281">
        <f t="shared" si="5"/>
        <v>0</v>
      </c>
      <c r="AZ7" s="281">
        <f t="shared" si="6"/>
        <v>0</v>
      </c>
      <c r="BA7" s="282">
        <f t="shared" si="7"/>
        <v>0</v>
      </c>
      <c r="BB7" s="117"/>
      <c r="BC7" s="117"/>
      <c r="BD7" s="117"/>
      <c r="BE7" s="117"/>
      <c r="BF7" s="116"/>
      <c r="BG7" s="117" t="str">
        <f>VLOOKUP(G7,код!A:G,2,FALSE())</f>
        <v xml:space="preserve">РО174118   </v>
      </c>
    </row>
    <row r="8" spans="1:68" ht="15.6" x14ac:dyDescent="0.3">
      <c r="B8" s="136" t="s">
        <v>262</v>
      </c>
      <c r="C8" s="137" t="s">
        <v>263</v>
      </c>
      <c r="D8" s="135" t="s">
        <v>261</v>
      </c>
      <c r="E8" s="134" t="s">
        <v>260</v>
      </c>
      <c r="F8" t="s">
        <v>652</v>
      </c>
      <c r="G8" s="666" t="s">
        <v>960</v>
      </c>
      <c r="H8" s="501" t="s">
        <v>961</v>
      </c>
      <c r="I8" s="491" t="s">
        <v>260</v>
      </c>
      <c r="J8" s="492" t="s">
        <v>644</v>
      </c>
      <c r="K8" s="493"/>
      <c r="L8" s="438" t="s">
        <v>645</v>
      </c>
      <c r="M8" s="510">
        <v>4515</v>
      </c>
      <c r="N8" s="511" t="str">
        <f>'для впр'!E20</f>
        <v>Кромка в колір</v>
      </c>
      <c r="O8" s="512" t="str">
        <f>'для впр'!F20</f>
        <v>GL-801</v>
      </c>
      <c r="P8" s="433">
        <f>'для впр'!G20</f>
        <v>0</v>
      </c>
      <c r="Q8" s="497" t="str">
        <f>'для впр'!H20</f>
        <v>GL-801</v>
      </c>
      <c r="R8" s="438"/>
      <c r="S8" s="439" t="str">
        <f>'для впр'!J20</f>
        <v>Кромка Нестандарт</v>
      </c>
      <c r="T8" s="498">
        <f>'для впр'!K20</f>
        <v>0</v>
      </c>
      <c r="U8" s="433">
        <f>'для впр'!L20</f>
        <v>0</v>
      </c>
      <c r="V8" s="497">
        <f>'для впр'!M20</f>
        <v>0</v>
      </c>
      <c r="W8" s="497"/>
      <c r="X8" s="497"/>
      <c r="Y8" s="497"/>
      <c r="Z8" s="497"/>
      <c r="AA8" s="442" t="s">
        <v>262</v>
      </c>
      <c r="AB8" s="499" t="s">
        <v>263</v>
      </c>
      <c r="AC8" s="442" t="s">
        <v>209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13</v>
      </c>
      <c r="AN8" s="140" t="s">
        <v>646</v>
      </c>
      <c r="AO8" s="120" t="s">
        <v>647</v>
      </c>
      <c r="AR8" s="281" t="s">
        <v>22</v>
      </c>
      <c r="AS8" s="281" t="str">
        <f t="shared" si="0"/>
        <v>Кромка в колір</v>
      </c>
      <c r="AT8" s="281" t="str">
        <f t="shared" si="1"/>
        <v>GL-801</v>
      </c>
      <c r="AU8" s="281">
        <f t="shared" si="2"/>
        <v>0</v>
      </c>
      <c r="AV8" s="281" t="str">
        <f t="shared" si="3"/>
        <v>GL-801</v>
      </c>
      <c r="AW8" s="141" t="s">
        <v>212</v>
      </c>
      <c r="AX8" s="281" t="str">
        <f t="shared" si="4"/>
        <v>Кромка Нестандарт</v>
      </c>
      <c r="AY8" s="281">
        <f t="shared" si="5"/>
        <v>0</v>
      </c>
      <c r="AZ8" s="281">
        <f t="shared" si="6"/>
        <v>0</v>
      </c>
      <c r="BA8" s="282">
        <f t="shared" si="7"/>
        <v>0</v>
      </c>
      <c r="BB8" s="117"/>
      <c r="BC8" s="117"/>
      <c r="BD8" s="117"/>
      <c r="BE8" s="117"/>
      <c r="BF8" s="116"/>
      <c r="BG8" s="117" t="str">
        <f>VLOOKUP(G8,код!A:G,2,FALSE())</f>
        <v xml:space="preserve">РО174121   </v>
      </c>
    </row>
    <row r="9" spans="1:68" ht="15.6" x14ac:dyDescent="0.3">
      <c r="B9" s="136" t="s">
        <v>267</v>
      </c>
      <c r="C9" s="137" t="s">
        <v>268</v>
      </c>
      <c r="D9" s="135" t="s">
        <v>266</v>
      </c>
      <c r="E9" s="134" t="s">
        <v>265</v>
      </c>
      <c r="F9" t="s">
        <v>653</v>
      </c>
      <c r="G9" s="666" t="s">
        <v>962</v>
      </c>
      <c r="H9" s="501" t="s">
        <v>963</v>
      </c>
      <c r="I9" s="491" t="s">
        <v>265</v>
      </c>
      <c r="J9" s="492" t="s">
        <v>644</v>
      </c>
      <c r="K9" s="493"/>
      <c r="L9" s="438" t="s">
        <v>645</v>
      </c>
      <c r="M9" s="510">
        <v>4515</v>
      </c>
      <c r="N9" s="511" t="str">
        <f>'для впр'!E21</f>
        <v>Кромка в колір</v>
      </c>
      <c r="O9" s="512" t="str">
        <f>'для впр'!F21</f>
        <v>GL-802</v>
      </c>
      <c r="P9" s="433">
        <f>'для впр'!G21</f>
        <v>0</v>
      </c>
      <c r="Q9" s="438" t="str">
        <f>'для впр'!H21</f>
        <v>GL-802</v>
      </c>
      <c r="R9" s="438"/>
      <c r="S9" s="439" t="str">
        <f>'для впр'!J21</f>
        <v>Кромка Нестандарт</v>
      </c>
      <c r="T9" s="498">
        <f>'для впр'!K21</f>
        <v>0</v>
      </c>
      <c r="U9" s="433">
        <f>'для впр'!L21</f>
        <v>0</v>
      </c>
      <c r="V9" s="497">
        <f>'для впр'!M21</f>
        <v>0</v>
      </c>
      <c r="W9" s="438"/>
      <c r="X9" s="438"/>
      <c r="Y9" s="438"/>
      <c r="Z9" s="438"/>
      <c r="AA9" s="442" t="s">
        <v>267</v>
      </c>
      <c r="AB9" s="499" t="s">
        <v>268</v>
      </c>
      <c r="AC9" s="442" t="s">
        <v>209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13</v>
      </c>
      <c r="AN9" s="140" t="s">
        <v>646</v>
      </c>
      <c r="AR9" s="281" t="s">
        <v>22</v>
      </c>
      <c r="AS9" s="281" t="str">
        <f t="shared" si="0"/>
        <v>Кромка в колір</v>
      </c>
      <c r="AT9" s="281" t="str">
        <f t="shared" si="1"/>
        <v>GL-802</v>
      </c>
      <c r="AU9" s="281">
        <f t="shared" si="2"/>
        <v>0</v>
      </c>
      <c r="AV9" s="281" t="str">
        <f t="shared" si="3"/>
        <v>GL-802</v>
      </c>
      <c r="AW9" s="141" t="s">
        <v>212</v>
      </c>
      <c r="AX9" s="281" t="str">
        <f t="shared" si="4"/>
        <v>Кромка Нестандарт</v>
      </c>
      <c r="AY9" s="281">
        <f t="shared" si="5"/>
        <v>0</v>
      </c>
      <c r="AZ9" s="281">
        <f t="shared" si="6"/>
        <v>0</v>
      </c>
      <c r="BA9" s="282">
        <f t="shared" si="7"/>
        <v>0</v>
      </c>
      <c r="BB9" s="117"/>
      <c r="BC9" s="117"/>
      <c r="BD9" s="117"/>
      <c r="BE9" s="117"/>
      <c r="BF9" s="116"/>
      <c r="BG9" s="117" t="str">
        <f>VLOOKUP(G9,код!A:G,2,FALSE())</f>
        <v xml:space="preserve">РО174122   </v>
      </c>
    </row>
    <row r="10" spans="1:68" ht="15.6" x14ac:dyDescent="0.3">
      <c r="B10" s="136" t="s">
        <v>272</v>
      </c>
      <c r="C10" s="137" t="s">
        <v>273</v>
      </c>
      <c r="D10" s="135" t="s">
        <v>271</v>
      </c>
      <c r="E10" s="134" t="s">
        <v>270</v>
      </c>
      <c r="F10" t="s">
        <v>654</v>
      </c>
      <c r="G10" s="666" t="s">
        <v>964</v>
      </c>
      <c r="H10" s="501" t="s">
        <v>965</v>
      </c>
      <c r="I10" s="491" t="s">
        <v>270</v>
      </c>
      <c r="J10" s="492" t="s">
        <v>644</v>
      </c>
      <c r="K10" s="493"/>
      <c r="L10" s="438" t="s">
        <v>645</v>
      </c>
      <c r="M10" s="510">
        <v>4515</v>
      </c>
      <c r="N10" s="511" t="str">
        <f>'для впр'!E22</f>
        <v>Кромка в колір</v>
      </c>
      <c r="O10" s="512" t="str">
        <f>'для впр'!F22</f>
        <v>GL-803</v>
      </c>
      <c r="P10" s="433">
        <f>'для впр'!G22</f>
        <v>0</v>
      </c>
      <c r="Q10" s="438" t="str">
        <f>'для впр'!H22</f>
        <v>GL-803</v>
      </c>
      <c r="R10" s="438"/>
      <c r="S10" s="439" t="str">
        <f>'для впр'!J22</f>
        <v>Кромка Нестандарт</v>
      </c>
      <c r="T10" s="498">
        <f>'для впр'!K22</f>
        <v>0</v>
      </c>
      <c r="U10" s="433">
        <f>'для впр'!L22</f>
        <v>0</v>
      </c>
      <c r="V10" s="497">
        <f>'для впр'!M22</f>
        <v>0</v>
      </c>
      <c r="W10" s="438"/>
      <c r="X10" s="438"/>
      <c r="Y10" s="438"/>
      <c r="Z10" s="438"/>
      <c r="AA10" s="442" t="s">
        <v>272</v>
      </c>
      <c r="AB10" s="499" t="s">
        <v>273</v>
      </c>
      <c r="AC10" s="442" t="s">
        <v>209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13</v>
      </c>
      <c r="AN10" s="140" t="s">
        <v>655</v>
      </c>
      <c r="AR10" s="281" t="s">
        <v>22</v>
      </c>
      <c r="AS10" s="281" t="str">
        <f t="shared" si="0"/>
        <v>Кромка в колір</v>
      </c>
      <c r="AT10" s="281" t="str">
        <f t="shared" si="1"/>
        <v>GL-803</v>
      </c>
      <c r="AU10" s="281">
        <f t="shared" si="2"/>
        <v>0</v>
      </c>
      <c r="AV10" s="281" t="str">
        <f t="shared" si="3"/>
        <v>GL-803</v>
      </c>
      <c r="AW10" s="141" t="s">
        <v>212</v>
      </c>
      <c r="AX10" s="281" t="str">
        <f t="shared" si="4"/>
        <v>Кромка Нестандарт</v>
      </c>
      <c r="AY10" s="281">
        <f t="shared" si="5"/>
        <v>0</v>
      </c>
      <c r="AZ10" s="281">
        <f t="shared" si="6"/>
        <v>0</v>
      </c>
      <c r="BA10" s="282">
        <f t="shared" si="7"/>
        <v>0</v>
      </c>
      <c r="BB10" s="117"/>
      <c r="BC10" s="117"/>
      <c r="BD10" s="117"/>
      <c r="BE10" s="117"/>
      <c r="BF10" s="116"/>
      <c r="BG10" s="117" t="str">
        <f>VLOOKUP(G10,код!A:G,2,FALSE())</f>
        <v xml:space="preserve">РО174123   </v>
      </c>
    </row>
    <row r="11" spans="1:68" ht="15.6" x14ac:dyDescent="0.3">
      <c r="B11" s="136" t="s">
        <v>277</v>
      </c>
      <c r="C11" s="137" t="s">
        <v>278</v>
      </c>
      <c r="D11" s="135" t="s">
        <v>276</v>
      </c>
      <c r="E11" s="134" t="s">
        <v>275</v>
      </c>
      <c r="F11" t="s">
        <v>656</v>
      </c>
      <c r="G11" s="666" t="s">
        <v>966</v>
      </c>
      <c r="H11" s="501" t="s">
        <v>967</v>
      </c>
      <c r="I11" s="491" t="s">
        <v>275</v>
      </c>
      <c r="J11" s="492" t="s">
        <v>644</v>
      </c>
      <c r="K11" s="493"/>
      <c r="L11" s="438" t="s">
        <v>645</v>
      </c>
      <c r="M11" s="510">
        <v>4515</v>
      </c>
      <c r="N11" s="511" t="str">
        <f>'для впр'!E23</f>
        <v>Кромка в колір</v>
      </c>
      <c r="O11" s="512" t="str">
        <f>'для впр'!F23</f>
        <v>GL-804</v>
      </c>
      <c r="P11" s="433">
        <f>'для впр'!G23</f>
        <v>0</v>
      </c>
      <c r="Q11" s="438" t="str">
        <f>'для впр'!H23</f>
        <v>GL-804</v>
      </c>
      <c r="R11" s="438"/>
      <c r="S11" s="439" t="str">
        <f>'для впр'!J23</f>
        <v>Кромка Нестандарт</v>
      </c>
      <c r="T11" s="498">
        <f>'для впр'!K23</f>
        <v>0</v>
      </c>
      <c r="U11" s="433">
        <f>'для впр'!L23</f>
        <v>0</v>
      </c>
      <c r="V11" s="497">
        <f>'для впр'!M23</f>
        <v>0</v>
      </c>
      <c r="W11" s="438"/>
      <c r="X11" s="438"/>
      <c r="Y11" s="438"/>
      <c r="Z11" s="438"/>
      <c r="AA11" s="442" t="s">
        <v>277</v>
      </c>
      <c r="AB11" s="499" t="s">
        <v>278</v>
      </c>
      <c r="AC11" s="442" t="s">
        <v>209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13</v>
      </c>
      <c r="AN11" s="140" t="s">
        <v>655</v>
      </c>
      <c r="AR11" s="281" t="s">
        <v>22</v>
      </c>
      <c r="AS11" s="281" t="str">
        <f t="shared" si="0"/>
        <v>Кромка в колір</v>
      </c>
      <c r="AT11" s="281" t="str">
        <f t="shared" si="1"/>
        <v>GL-804</v>
      </c>
      <c r="AU11" s="281">
        <f t="shared" si="2"/>
        <v>0</v>
      </c>
      <c r="AV11" s="281" t="str">
        <f t="shared" si="3"/>
        <v>GL-804</v>
      </c>
      <c r="AW11" s="141" t="s">
        <v>212</v>
      </c>
      <c r="AX11" s="281" t="str">
        <f t="shared" si="4"/>
        <v>Кромка Нестандарт</v>
      </c>
      <c r="AY11" s="281">
        <f t="shared" si="5"/>
        <v>0</v>
      </c>
      <c r="AZ11" s="281">
        <f t="shared" si="6"/>
        <v>0</v>
      </c>
      <c r="BA11" s="282">
        <f t="shared" si="7"/>
        <v>0</v>
      </c>
      <c r="BB11" s="117"/>
      <c r="BC11" s="117"/>
      <c r="BD11" s="117"/>
      <c r="BE11" s="117"/>
      <c r="BF11" s="116"/>
      <c r="BG11" s="117" t="str">
        <f>VLOOKUP(G11,код!A:G,2,FALSE())</f>
        <v xml:space="preserve">РО174124   </v>
      </c>
    </row>
    <row r="12" spans="1:68" ht="15.6" x14ac:dyDescent="0.3">
      <c r="A12" s="283"/>
      <c r="B12" s="284" t="s">
        <v>282</v>
      </c>
      <c r="C12" s="285" t="s">
        <v>283</v>
      </c>
      <c r="D12" s="286" t="s">
        <v>281</v>
      </c>
      <c r="E12" s="192" t="s">
        <v>280</v>
      </c>
      <c r="F12" s="283" t="s">
        <v>657</v>
      </c>
      <c r="G12" s="665" t="s">
        <v>73</v>
      </c>
      <c r="H12" s="506" t="s">
        <v>74</v>
      </c>
      <c r="I12" s="427" t="s">
        <v>280</v>
      </c>
      <c r="J12" s="504" t="s">
        <v>644</v>
      </c>
      <c r="K12" s="505"/>
      <c r="L12" s="506" t="s">
        <v>645</v>
      </c>
      <c r="M12" s="510">
        <v>4515</v>
      </c>
      <c r="N12" s="511" t="str">
        <f>'для впр'!E24</f>
        <v>Кромка в колір</v>
      </c>
      <c r="O12" s="513" t="str">
        <f>'для впр'!F24</f>
        <v>GL-900</v>
      </c>
      <c r="P12" s="514">
        <f>'для впр'!G24</f>
        <v>0</v>
      </c>
      <c r="Q12" s="497" t="str">
        <f>'для впр'!H24</f>
        <v>GL-900</v>
      </c>
      <c r="R12" s="497"/>
      <c r="S12" s="439" t="str">
        <f>'для впр'!J24</f>
        <v>Кромка Нестандарт</v>
      </c>
      <c r="T12" s="498">
        <f>'для впр'!K24</f>
        <v>0</v>
      </c>
      <c r="U12" s="433">
        <f>'для впр'!L24</f>
        <v>0</v>
      </c>
      <c r="V12" s="497">
        <f>'для впр'!M24</f>
        <v>0</v>
      </c>
      <c r="W12" s="497"/>
      <c r="X12" s="497"/>
      <c r="Y12" s="497"/>
      <c r="Z12" s="497"/>
      <c r="AA12" s="515" t="s">
        <v>282</v>
      </c>
      <c r="AB12" s="516" t="s">
        <v>283</v>
      </c>
      <c r="AC12" s="515" t="s">
        <v>209</v>
      </c>
      <c r="AD12" s="283">
        <v>32</v>
      </c>
      <c r="AE12" s="283">
        <v>32</v>
      </c>
      <c r="AF12" s="283">
        <v>0.84</v>
      </c>
      <c r="AG12" s="283">
        <v>0.81</v>
      </c>
      <c r="AH12" s="283">
        <v>0.84</v>
      </c>
      <c r="AI12" s="283">
        <v>0.71</v>
      </c>
      <c r="AJ12" s="283"/>
      <c r="AK12" s="283" t="s">
        <v>13</v>
      </c>
      <c r="AL12" s="283"/>
      <c r="AM12" s="283"/>
      <c r="AN12" s="287" t="s">
        <v>655</v>
      </c>
      <c r="AO12" s="283"/>
      <c r="AP12" s="283"/>
      <c r="AQ12" s="283"/>
      <c r="AR12" s="281" t="s">
        <v>22</v>
      </c>
      <c r="AS12" s="281" t="str">
        <f t="shared" si="0"/>
        <v>Кромка в колір</v>
      </c>
      <c r="AT12" s="281" t="str">
        <f t="shared" si="1"/>
        <v>GL-900</v>
      </c>
      <c r="AU12" s="281">
        <f t="shared" si="2"/>
        <v>0</v>
      </c>
      <c r="AV12" s="281" t="str">
        <f t="shared" si="3"/>
        <v>GL-900</v>
      </c>
      <c r="AW12" s="141" t="s">
        <v>212</v>
      </c>
      <c r="AX12" s="281" t="str">
        <f t="shared" si="4"/>
        <v>Кромка Нестандарт</v>
      </c>
      <c r="AY12" s="281">
        <f t="shared" si="5"/>
        <v>0</v>
      </c>
      <c r="AZ12" s="281">
        <f t="shared" si="6"/>
        <v>0</v>
      </c>
      <c r="BA12" s="282">
        <f t="shared" si="7"/>
        <v>0</v>
      </c>
      <c r="BB12" s="288"/>
      <c r="BC12" s="117"/>
      <c r="BD12" s="117"/>
      <c r="BE12" s="117"/>
      <c r="BF12" s="116"/>
      <c r="BG12" s="117" t="str">
        <f>VLOOKUP(G12,код!A:G,2,FALSE())</f>
        <v>РО127622   </v>
      </c>
      <c r="BH12" s="283"/>
      <c r="BI12" s="283"/>
      <c r="BJ12" s="283"/>
      <c r="BK12" s="283"/>
      <c r="BL12" s="283"/>
      <c r="BM12" s="283"/>
      <c r="BN12" s="283"/>
      <c r="BO12" s="283"/>
      <c r="BP12" s="283"/>
    </row>
    <row r="13" spans="1:68" ht="15.6" x14ac:dyDescent="0.3">
      <c r="B13" s="136" t="s">
        <v>287</v>
      </c>
      <c r="C13" s="149" t="s">
        <v>288</v>
      </c>
      <c r="D13" s="135" t="s">
        <v>286</v>
      </c>
      <c r="E13" s="134" t="s">
        <v>285</v>
      </c>
      <c r="F13" t="s">
        <v>658</v>
      </c>
      <c r="G13" s="659" t="s">
        <v>77</v>
      </c>
      <c r="H13" s="438" t="s">
        <v>78</v>
      </c>
      <c r="I13" s="491" t="s">
        <v>285</v>
      </c>
      <c r="J13" s="492" t="s">
        <v>659</v>
      </c>
      <c r="K13" s="493"/>
      <c r="L13" s="438" t="s">
        <v>660</v>
      </c>
      <c r="M13" s="507">
        <v>4626</v>
      </c>
      <c r="N13" s="511" t="str">
        <f>'для впр'!E25</f>
        <v>Кромка в колір</v>
      </c>
      <c r="O13" s="512" t="str">
        <f>'для впр'!F25</f>
        <v>GL-102</v>
      </c>
      <c r="P13" s="433">
        <f>'для впр'!G25</f>
        <v>0</v>
      </c>
      <c r="Q13" s="438" t="str">
        <f>'для впр'!H25</f>
        <v>GL-102</v>
      </c>
      <c r="R13" s="438"/>
      <c r="S13" s="439" t="str">
        <f>'для впр'!J25</f>
        <v>Кромка Нестандарт</v>
      </c>
      <c r="T13" s="498">
        <f>'для впр'!K25</f>
        <v>0</v>
      </c>
      <c r="U13" s="433">
        <f>'для впр'!L25</f>
        <v>0</v>
      </c>
      <c r="V13" s="497">
        <f>'для впр'!M25</f>
        <v>0</v>
      </c>
      <c r="W13" s="497"/>
      <c r="X13" s="497"/>
      <c r="Y13" s="497"/>
      <c r="Z13" s="497"/>
      <c r="AA13" s="442" t="s">
        <v>287</v>
      </c>
      <c r="AB13" s="517" t="s">
        <v>288</v>
      </c>
      <c r="AC13" s="442" t="s">
        <v>209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13</v>
      </c>
      <c r="AN13" s="140" t="s">
        <v>655</v>
      </c>
      <c r="AR13" s="281" t="s">
        <v>22</v>
      </c>
      <c r="AS13" s="281" t="str">
        <f t="shared" si="0"/>
        <v>Кромка в колір</v>
      </c>
      <c r="AT13" s="281" t="str">
        <f t="shared" si="1"/>
        <v>GL-102</v>
      </c>
      <c r="AU13" s="281">
        <f t="shared" si="2"/>
        <v>0</v>
      </c>
      <c r="AV13" s="281" t="str">
        <f t="shared" si="3"/>
        <v>GL-102</v>
      </c>
      <c r="AW13" s="141" t="s">
        <v>212</v>
      </c>
      <c r="AX13" s="281" t="str">
        <f t="shared" si="4"/>
        <v>Кромка Нестандарт</v>
      </c>
      <c r="AY13" s="281">
        <f t="shared" si="5"/>
        <v>0</v>
      </c>
      <c r="AZ13" s="281">
        <f t="shared" si="6"/>
        <v>0</v>
      </c>
      <c r="BA13" s="282">
        <f t="shared" si="7"/>
        <v>0</v>
      </c>
      <c r="BB13" s="117"/>
      <c r="BC13" s="117"/>
      <c r="BD13" s="117"/>
      <c r="BE13" s="117"/>
      <c r="BF13" s="116"/>
      <c r="BG13" s="117" t="str">
        <f>VLOOKUP(G13,код!A:G,2,FALSE())</f>
        <v>РО127623   </v>
      </c>
    </row>
    <row r="14" spans="1:68" ht="15.6" x14ac:dyDescent="0.3">
      <c r="B14" s="159" t="s">
        <v>292</v>
      </c>
      <c r="C14" s="378" t="s">
        <v>293</v>
      </c>
      <c r="D14" s="135" t="s">
        <v>291</v>
      </c>
      <c r="E14" s="134" t="s">
        <v>290</v>
      </c>
      <c r="F14" t="s">
        <v>661</v>
      </c>
      <c r="G14" s="659" t="s">
        <v>79</v>
      </c>
      <c r="H14" s="438" t="s">
        <v>80</v>
      </c>
      <c r="I14" s="491" t="s">
        <v>290</v>
      </c>
      <c r="J14" s="492" t="s">
        <v>659</v>
      </c>
      <c r="K14" s="493"/>
      <c r="L14" s="438" t="s">
        <v>660</v>
      </c>
      <c r="M14" s="507">
        <v>4626</v>
      </c>
      <c r="N14" s="511" t="str">
        <f>'для впр'!E26</f>
        <v>Кромка в колір</v>
      </c>
      <c r="O14" s="512" t="str">
        <f>'для впр'!F26</f>
        <v>GL-101</v>
      </c>
      <c r="P14" s="433">
        <f>'для впр'!G26</f>
        <v>0</v>
      </c>
      <c r="Q14" s="438" t="str">
        <f>'для впр'!H26</f>
        <v>GL-101</v>
      </c>
      <c r="R14" s="438"/>
      <c r="S14" s="439" t="str">
        <f>'для впр'!J26</f>
        <v>Кромка Нестандарт</v>
      </c>
      <c r="T14" s="498">
        <f>'для впр'!K26</f>
        <v>0</v>
      </c>
      <c r="U14" s="433">
        <f>'для впр'!L26</f>
        <v>0</v>
      </c>
      <c r="V14" s="497">
        <f>'для впр'!M26</f>
        <v>0</v>
      </c>
      <c r="W14" s="438"/>
      <c r="X14" s="438"/>
      <c r="Y14" s="438"/>
      <c r="Z14" s="438"/>
      <c r="AA14" s="442" t="s">
        <v>292</v>
      </c>
      <c r="AB14" s="517" t="s">
        <v>293</v>
      </c>
      <c r="AC14" s="442" t="s">
        <v>209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13</v>
      </c>
      <c r="AN14" s="162" t="s">
        <v>655</v>
      </c>
      <c r="AR14" s="281" t="s">
        <v>22</v>
      </c>
      <c r="AS14" s="281" t="str">
        <f t="shared" si="0"/>
        <v>Кромка в колір</v>
      </c>
      <c r="AT14" s="281" t="str">
        <f t="shared" si="1"/>
        <v>GL-101</v>
      </c>
      <c r="AU14" s="281">
        <f t="shared" si="2"/>
        <v>0</v>
      </c>
      <c r="AV14" s="281" t="str">
        <f t="shared" si="3"/>
        <v>GL-101</v>
      </c>
      <c r="AW14" s="141" t="s">
        <v>212</v>
      </c>
      <c r="AX14" s="281" t="str">
        <f t="shared" si="4"/>
        <v>Кромка Нестандарт</v>
      </c>
      <c r="AY14" s="281">
        <f t="shared" si="5"/>
        <v>0</v>
      </c>
      <c r="AZ14" s="281">
        <f t="shared" si="6"/>
        <v>0</v>
      </c>
      <c r="BA14" s="282">
        <f t="shared" si="7"/>
        <v>0</v>
      </c>
      <c r="BB14" s="117"/>
      <c r="BC14" s="117"/>
      <c r="BD14" s="117"/>
      <c r="BE14" s="117"/>
      <c r="BF14" s="116"/>
      <c r="BG14" s="117" t="str">
        <f>VLOOKUP(G14,код!A:G,2,FALSE())</f>
        <v>РО127501   </v>
      </c>
    </row>
    <row r="15" spans="1:68" ht="15.6" x14ac:dyDescent="0.3">
      <c r="B15" s="143" t="s">
        <v>297</v>
      </c>
      <c r="C15" s="156" t="s">
        <v>298</v>
      </c>
      <c r="D15" s="135" t="s">
        <v>296</v>
      </c>
      <c r="E15" s="134" t="s">
        <v>295</v>
      </c>
      <c r="F15" t="s">
        <v>662</v>
      </c>
      <c r="G15" s="662" t="s">
        <v>83</v>
      </c>
      <c r="H15" s="438" t="s">
        <v>84</v>
      </c>
      <c r="I15" s="491" t="s">
        <v>295</v>
      </c>
      <c r="J15" s="492" t="s">
        <v>663</v>
      </c>
      <c r="K15" s="493"/>
      <c r="L15" s="438" t="s">
        <v>664</v>
      </c>
      <c r="M15" s="507">
        <v>5045</v>
      </c>
      <c r="N15" s="518" t="str">
        <f>'для впр'!E27</f>
        <v>Кромка в колір</v>
      </c>
      <c r="O15" s="512" t="str">
        <f>'для впр'!F27</f>
        <v>ME-001</v>
      </c>
      <c r="P15" s="433">
        <f>'для впр'!G27</f>
        <v>0</v>
      </c>
      <c r="Q15" s="497" t="str">
        <f>'для впр'!H27</f>
        <v>ME-001</v>
      </c>
      <c r="R15" s="438"/>
      <c r="S15" s="439" t="str">
        <f>'для впр'!J27</f>
        <v>Кромка Нестандарт</v>
      </c>
      <c r="T15" s="498">
        <f>'для впр'!K27</f>
        <v>0</v>
      </c>
      <c r="U15" s="433">
        <f>'для впр'!L27</f>
        <v>0</v>
      </c>
      <c r="V15" s="497">
        <f>'для впр'!M27</f>
        <v>0</v>
      </c>
      <c r="W15" s="438"/>
      <c r="X15" s="438"/>
      <c r="Y15" s="438"/>
      <c r="Z15" s="438"/>
      <c r="AA15" s="442" t="s">
        <v>297</v>
      </c>
      <c r="AB15" s="430" t="s">
        <v>298</v>
      </c>
      <c r="AC15" s="442" t="s">
        <v>213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13</v>
      </c>
      <c r="AN15" s="146" t="s">
        <v>665</v>
      </c>
      <c r="AR15" s="281" t="s">
        <v>22</v>
      </c>
      <c r="AS15" s="281" t="str">
        <f t="shared" si="0"/>
        <v>Кромка в колір</v>
      </c>
      <c r="AT15" s="281" t="str">
        <f t="shared" si="1"/>
        <v>ME-001</v>
      </c>
      <c r="AU15" s="281">
        <f t="shared" si="2"/>
        <v>0</v>
      </c>
      <c r="AV15" s="281" t="str">
        <f t="shared" si="3"/>
        <v>ME-001</v>
      </c>
      <c r="AW15" s="141" t="s">
        <v>212</v>
      </c>
      <c r="AX15" s="281" t="str">
        <f t="shared" si="4"/>
        <v>Кромка Нестандарт</v>
      </c>
      <c r="AY15" s="281">
        <f t="shared" si="5"/>
        <v>0</v>
      </c>
      <c r="AZ15" s="281">
        <f t="shared" si="6"/>
        <v>0</v>
      </c>
      <c r="BA15" s="282">
        <f t="shared" si="7"/>
        <v>0</v>
      </c>
      <c r="BB15" s="117"/>
      <c r="BC15" s="117"/>
      <c r="BD15" s="117"/>
      <c r="BE15" s="117"/>
      <c r="BF15" s="116"/>
      <c r="BG15" s="117" t="str">
        <f>VLOOKUP(G15,код!A:G,2,FALSE())</f>
        <v>РО127502   </v>
      </c>
    </row>
    <row r="16" spans="1:68" ht="15.6" x14ac:dyDescent="0.3">
      <c r="B16" s="136" t="s">
        <v>302</v>
      </c>
      <c r="C16" s="157" t="s">
        <v>303</v>
      </c>
      <c r="D16" s="135" t="s">
        <v>301</v>
      </c>
      <c r="E16" s="134" t="s">
        <v>300</v>
      </c>
      <c r="F16" t="s">
        <v>666</v>
      </c>
      <c r="G16" s="663" t="s">
        <v>970</v>
      </c>
      <c r="H16" s="501" t="s">
        <v>971</v>
      </c>
      <c r="I16" s="491" t="s">
        <v>300</v>
      </c>
      <c r="J16" s="492" t="s">
        <v>663</v>
      </c>
      <c r="K16" s="493"/>
      <c r="L16" s="438" t="s">
        <v>664</v>
      </c>
      <c r="M16" s="507">
        <v>5045</v>
      </c>
      <c r="N16" s="518" t="str">
        <f>'для впр'!E28</f>
        <v>Кромка в колір</v>
      </c>
      <c r="O16" s="512" t="str">
        <f>'для впр'!F28</f>
        <v>ME-805</v>
      </c>
      <c r="P16" s="433">
        <f>'для впр'!G28</f>
        <v>0</v>
      </c>
      <c r="Q16" s="438" t="str">
        <f>'для впр'!H28</f>
        <v>ME-805</v>
      </c>
      <c r="R16" s="438"/>
      <c r="S16" s="439" t="str">
        <f>'для впр'!J28</f>
        <v>Кромка Нестандарт</v>
      </c>
      <c r="T16" s="498">
        <f>'для впр'!K28</f>
        <v>0</v>
      </c>
      <c r="U16" s="433">
        <f>'для впр'!L28</f>
        <v>0</v>
      </c>
      <c r="V16" s="497">
        <f>'для впр'!M28</f>
        <v>0</v>
      </c>
      <c r="W16" s="438"/>
      <c r="X16" s="438"/>
      <c r="Y16" s="438"/>
      <c r="Z16" s="438"/>
      <c r="AA16" s="442" t="s">
        <v>302</v>
      </c>
      <c r="AB16" s="430" t="s">
        <v>303</v>
      </c>
      <c r="AC16" s="442" t="s">
        <v>213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13</v>
      </c>
      <c r="AN16" s="140" t="s">
        <v>383</v>
      </c>
      <c r="AR16" s="281" t="s">
        <v>22</v>
      </c>
      <c r="AS16" s="281" t="str">
        <f t="shared" si="0"/>
        <v>Кромка в колір</v>
      </c>
      <c r="AT16" s="281" t="str">
        <f t="shared" si="1"/>
        <v>ME-805</v>
      </c>
      <c r="AU16" s="281">
        <f t="shared" si="2"/>
        <v>0</v>
      </c>
      <c r="AV16" s="281" t="str">
        <f t="shared" si="3"/>
        <v>ME-805</v>
      </c>
      <c r="AW16" s="141" t="s">
        <v>212</v>
      </c>
      <c r="AX16" s="281" t="str">
        <f t="shared" si="4"/>
        <v>Кромка Нестандарт</v>
      </c>
      <c r="AY16" s="281">
        <f t="shared" si="5"/>
        <v>0</v>
      </c>
      <c r="AZ16" s="281">
        <f t="shared" si="6"/>
        <v>0</v>
      </c>
      <c r="BA16" s="282">
        <f t="shared" si="7"/>
        <v>0</v>
      </c>
      <c r="BB16" s="117"/>
      <c r="BC16" s="117"/>
      <c r="BD16" s="117"/>
      <c r="BE16" s="117"/>
      <c r="BF16" s="116"/>
      <c r="BG16" s="117" t="str">
        <f>VLOOKUP(G16,код!A:G,2,FALSE())</f>
        <v xml:space="preserve">РО174137   </v>
      </c>
    </row>
    <row r="17" spans="1:68" ht="15.6" x14ac:dyDescent="0.3">
      <c r="B17" s="136" t="s">
        <v>307</v>
      </c>
      <c r="C17" s="157" t="s">
        <v>308</v>
      </c>
      <c r="D17" s="135" t="s">
        <v>306</v>
      </c>
      <c r="E17" s="134" t="s">
        <v>305</v>
      </c>
      <c r="F17" t="s">
        <v>667</v>
      </c>
      <c r="G17" s="663" t="s">
        <v>972</v>
      </c>
      <c r="H17" s="501" t="s">
        <v>973</v>
      </c>
      <c r="I17" s="491" t="s">
        <v>305</v>
      </c>
      <c r="J17" s="492" t="s">
        <v>663</v>
      </c>
      <c r="K17" s="493"/>
      <c r="L17" s="438" t="s">
        <v>664</v>
      </c>
      <c r="M17" s="507">
        <v>5045</v>
      </c>
      <c r="N17" s="518" t="str">
        <f>'для впр'!E29</f>
        <v>Кромка в колір</v>
      </c>
      <c r="O17" s="512" t="str">
        <f>'для впр'!F29</f>
        <v>ME-806</v>
      </c>
      <c r="P17" s="433">
        <f>'для впр'!G29</f>
        <v>0</v>
      </c>
      <c r="Q17" s="438" t="str">
        <f>'для впр'!H29</f>
        <v>ME-806</v>
      </c>
      <c r="R17" s="438"/>
      <c r="S17" s="439" t="str">
        <f>'для впр'!J29</f>
        <v>Кромка Нестандарт</v>
      </c>
      <c r="T17" s="498">
        <f>'для впр'!K29</f>
        <v>0</v>
      </c>
      <c r="U17" s="433">
        <f>'для впр'!L29</f>
        <v>0</v>
      </c>
      <c r="V17" s="497">
        <f>'для впр'!M29</f>
        <v>0</v>
      </c>
      <c r="W17" s="438"/>
      <c r="X17" s="438"/>
      <c r="Y17" s="438"/>
      <c r="Z17" s="438"/>
      <c r="AA17" s="442" t="s">
        <v>307</v>
      </c>
      <c r="AB17" s="430" t="s">
        <v>308</v>
      </c>
      <c r="AC17" s="442" t="s">
        <v>213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13</v>
      </c>
      <c r="AN17" s="140" t="s">
        <v>383</v>
      </c>
      <c r="AR17" s="281" t="s">
        <v>22</v>
      </c>
      <c r="AS17" s="281" t="str">
        <f t="shared" si="0"/>
        <v>Кромка в колір</v>
      </c>
      <c r="AT17" s="281" t="str">
        <f t="shared" si="1"/>
        <v>ME-806</v>
      </c>
      <c r="AU17" s="281">
        <f t="shared" si="2"/>
        <v>0</v>
      </c>
      <c r="AV17" s="281" t="str">
        <f t="shared" si="3"/>
        <v>ME-806</v>
      </c>
      <c r="AW17" s="141" t="s">
        <v>212</v>
      </c>
      <c r="AX17" s="281" t="str">
        <f t="shared" si="4"/>
        <v>Кромка Нестандарт</v>
      </c>
      <c r="AY17" s="281">
        <f t="shared" si="5"/>
        <v>0</v>
      </c>
      <c r="AZ17" s="281">
        <f t="shared" si="6"/>
        <v>0</v>
      </c>
      <c r="BA17" s="282">
        <f t="shared" si="7"/>
        <v>0</v>
      </c>
      <c r="BB17" s="117"/>
      <c r="BC17" s="117"/>
      <c r="BD17" s="117"/>
      <c r="BE17" s="117"/>
      <c r="BF17" s="116"/>
      <c r="BG17" s="117" t="str">
        <f>VLOOKUP(G17,код!A:G,2,FALSE())</f>
        <v xml:space="preserve">РО174134   </v>
      </c>
    </row>
    <row r="18" spans="1:68" ht="15.6" x14ac:dyDescent="0.3">
      <c r="B18" s="136" t="s">
        <v>312</v>
      </c>
      <c r="C18" s="157" t="s">
        <v>313</v>
      </c>
      <c r="D18" s="135" t="s">
        <v>311</v>
      </c>
      <c r="E18" s="134" t="s">
        <v>310</v>
      </c>
      <c r="F18" t="s">
        <v>668</v>
      </c>
      <c r="G18" s="662" t="s">
        <v>85</v>
      </c>
      <c r="H18" s="438" t="s">
        <v>86</v>
      </c>
      <c r="I18" s="491" t="s">
        <v>310</v>
      </c>
      <c r="J18" s="492" t="s">
        <v>663</v>
      </c>
      <c r="K18" s="493"/>
      <c r="L18" s="438" t="s">
        <v>664</v>
      </c>
      <c r="M18" s="507">
        <v>5045</v>
      </c>
      <c r="N18" s="518" t="str">
        <f>'для впр'!E30</f>
        <v>Кромка в колір</v>
      </c>
      <c r="O18" s="512" t="str">
        <f>'для впр'!F30</f>
        <v>ME-900</v>
      </c>
      <c r="P18" s="433">
        <f>'для впр'!G30</f>
        <v>0</v>
      </c>
      <c r="Q18" s="438" t="str">
        <f>'для впр'!H30</f>
        <v>ME-900</v>
      </c>
      <c r="R18" s="438"/>
      <c r="S18" s="439" t="str">
        <f>'для впр'!J30</f>
        <v>Кромка Нестандарт</v>
      </c>
      <c r="T18" s="498">
        <f>'для впр'!K30</f>
        <v>0</v>
      </c>
      <c r="U18" s="433">
        <f>'для впр'!L30</f>
        <v>0</v>
      </c>
      <c r="V18" s="497">
        <f>'для впр'!M30</f>
        <v>0</v>
      </c>
      <c r="W18" s="438"/>
      <c r="X18" s="438"/>
      <c r="Y18" s="438"/>
      <c r="Z18" s="438"/>
      <c r="AA18" s="442" t="s">
        <v>312</v>
      </c>
      <c r="AB18" s="430" t="s">
        <v>313</v>
      </c>
      <c r="AC18" s="442" t="s">
        <v>213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13</v>
      </c>
      <c r="AN18" s="140" t="s">
        <v>383</v>
      </c>
      <c r="AR18" s="281" t="s">
        <v>22</v>
      </c>
      <c r="AS18" s="281" t="str">
        <f t="shared" si="0"/>
        <v>Кромка в колір</v>
      </c>
      <c r="AT18" s="281" t="str">
        <f t="shared" si="1"/>
        <v>ME-900</v>
      </c>
      <c r="AU18" s="281">
        <f t="shared" si="2"/>
        <v>0</v>
      </c>
      <c r="AV18" s="281" t="str">
        <f t="shared" si="3"/>
        <v>ME-900</v>
      </c>
      <c r="AW18" s="141" t="s">
        <v>212</v>
      </c>
      <c r="AX18" s="281" t="str">
        <f t="shared" si="4"/>
        <v>Кромка Нестандарт</v>
      </c>
      <c r="AY18" s="281">
        <f t="shared" si="5"/>
        <v>0</v>
      </c>
      <c r="AZ18" s="281">
        <f t="shared" si="6"/>
        <v>0</v>
      </c>
      <c r="BA18" s="282">
        <f t="shared" si="7"/>
        <v>0</v>
      </c>
      <c r="BB18" s="117"/>
      <c r="BC18" s="117"/>
      <c r="BD18" s="117"/>
      <c r="BE18" s="117"/>
      <c r="BF18" s="116"/>
      <c r="BG18" s="117" t="str">
        <f>VLOOKUP(G18,код!A:G,2,FALSE())</f>
        <v>РО127627   </v>
      </c>
    </row>
    <row r="19" spans="1:68" ht="15.6" x14ac:dyDescent="0.3">
      <c r="B19" s="136" t="s">
        <v>317</v>
      </c>
      <c r="C19" s="157" t="s">
        <v>318</v>
      </c>
      <c r="D19" s="135" t="s">
        <v>316</v>
      </c>
      <c r="E19" s="134" t="s">
        <v>315</v>
      </c>
      <c r="F19" t="s">
        <v>669</v>
      </c>
      <c r="G19" s="663" t="s">
        <v>968</v>
      </c>
      <c r="H19" s="501" t="s">
        <v>969</v>
      </c>
      <c r="I19" s="491" t="s">
        <v>315</v>
      </c>
      <c r="J19" s="492" t="s">
        <v>663</v>
      </c>
      <c r="K19" s="493"/>
      <c r="L19" s="438" t="s">
        <v>664</v>
      </c>
      <c r="M19" s="507">
        <v>5045</v>
      </c>
      <c r="N19" s="518" t="str">
        <f>'для впр'!E31</f>
        <v>Кромка в колір</v>
      </c>
      <c r="O19" s="512" t="str">
        <f>'для впр'!F31</f>
        <v>ME-401</v>
      </c>
      <c r="P19" s="518">
        <f>'для впр'!G31</f>
        <v>0</v>
      </c>
      <c r="Q19" s="438" t="str">
        <f>'для впр'!H31</f>
        <v>ME-401</v>
      </c>
      <c r="R19" s="438"/>
      <c r="S19" s="439" t="str">
        <f>'для впр'!J31</f>
        <v>Кромка Нестандарт</v>
      </c>
      <c r="T19" s="498">
        <f>'для впр'!K31</f>
        <v>0</v>
      </c>
      <c r="U19" s="433">
        <f>'для впр'!L31</f>
        <v>0</v>
      </c>
      <c r="V19" s="497">
        <f>'для впр'!M31</f>
        <v>0</v>
      </c>
      <c r="W19" s="438"/>
      <c r="X19" s="438"/>
      <c r="Y19" s="438"/>
      <c r="Z19" s="438"/>
      <c r="AA19" s="442" t="s">
        <v>317</v>
      </c>
      <c r="AB19" s="430" t="s">
        <v>318</v>
      </c>
      <c r="AC19" s="442" t="s">
        <v>213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13</v>
      </c>
      <c r="AN19" s="140" t="s">
        <v>383</v>
      </c>
      <c r="AR19" s="281" t="s">
        <v>22</v>
      </c>
      <c r="AS19" s="281" t="str">
        <f t="shared" si="0"/>
        <v>Кромка в колір</v>
      </c>
      <c r="AT19" s="281" t="str">
        <f t="shared" si="1"/>
        <v>ME-401</v>
      </c>
      <c r="AU19" s="281">
        <f t="shared" si="2"/>
        <v>0</v>
      </c>
      <c r="AV19" s="281" t="str">
        <f t="shared" si="3"/>
        <v>ME-401</v>
      </c>
      <c r="AW19" s="141" t="s">
        <v>212</v>
      </c>
      <c r="AX19" s="281" t="str">
        <f t="shared" si="4"/>
        <v>Кромка Нестандарт</v>
      </c>
      <c r="AY19" s="281">
        <f t="shared" si="5"/>
        <v>0</v>
      </c>
      <c r="AZ19" s="281">
        <f t="shared" si="6"/>
        <v>0</v>
      </c>
      <c r="BA19" s="282">
        <f t="shared" si="7"/>
        <v>0</v>
      </c>
      <c r="BB19" s="117"/>
      <c r="BC19" s="117"/>
      <c r="BD19" s="117"/>
      <c r="BE19" s="117"/>
      <c r="BF19" s="116"/>
      <c r="BG19" s="117" t="str">
        <f>VLOOKUP(G19,код!A:G,2,FALSE())</f>
        <v xml:space="preserve">РО174136   </v>
      </c>
    </row>
    <row r="20" spans="1:68" ht="15.6" x14ac:dyDescent="0.3">
      <c r="B20" s="159" t="s">
        <v>322</v>
      </c>
      <c r="C20" s="160" t="s">
        <v>323</v>
      </c>
      <c r="D20" s="135" t="s">
        <v>321</v>
      </c>
      <c r="E20" s="134" t="s">
        <v>320</v>
      </c>
      <c r="F20" t="s">
        <v>670</v>
      </c>
      <c r="G20" s="662" t="s">
        <v>1058</v>
      </c>
      <c r="H20" s="438" t="s">
        <v>87</v>
      </c>
      <c r="I20" s="491" t="s">
        <v>320</v>
      </c>
      <c r="J20" s="492" t="s">
        <v>663</v>
      </c>
      <c r="K20" s="493"/>
      <c r="L20" s="438" t="s">
        <v>664</v>
      </c>
      <c r="M20" s="507">
        <v>5045</v>
      </c>
      <c r="N20" s="518" t="str">
        <f>'для впр'!E32</f>
        <v>Кромка в колір</v>
      </c>
      <c r="O20" s="512" t="str">
        <f>'для впр'!F32</f>
        <v>ME-203</v>
      </c>
      <c r="P20" s="433">
        <f>'для впр'!G32</f>
        <v>0</v>
      </c>
      <c r="Q20" s="438" t="str">
        <f>'для впр'!H32</f>
        <v>ME-203</v>
      </c>
      <c r="R20" s="438"/>
      <c r="S20" s="439" t="str">
        <f>'для впр'!J32</f>
        <v>Кромка Нестандарт</v>
      </c>
      <c r="T20" s="498">
        <f>'для впр'!K32</f>
        <v>0</v>
      </c>
      <c r="U20" s="433">
        <f>'для впр'!L32</f>
        <v>0</v>
      </c>
      <c r="V20" s="497">
        <f>'для впр'!M32</f>
        <v>0</v>
      </c>
      <c r="W20" s="438"/>
      <c r="X20" s="438"/>
      <c r="Y20" s="438"/>
      <c r="Z20" s="438"/>
      <c r="AA20" s="442" t="s">
        <v>322</v>
      </c>
      <c r="AB20" s="430" t="s">
        <v>323</v>
      </c>
      <c r="AC20" s="442" t="s">
        <v>213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13</v>
      </c>
      <c r="AN20" s="162" t="s">
        <v>383</v>
      </c>
      <c r="AR20" s="281" t="s">
        <v>22</v>
      </c>
      <c r="AS20" s="281" t="str">
        <f t="shared" si="0"/>
        <v>Кромка в колір</v>
      </c>
      <c r="AT20" s="281" t="str">
        <f t="shared" si="1"/>
        <v>ME-203</v>
      </c>
      <c r="AU20" s="281">
        <f t="shared" si="2"/>
        <v>0</v>
      </c>
      <c r="AV20" s="281" t="str">
        <f t="shared" si="3"/>
        <v>ME-203</v>
      </c>
      <c r="AW20" s="141" t="s">
        <v>212</v>
      </c>
      <c r="AX20" s="281" t="str">
        <f t="shared" si="4"/>
        <v>Кромка Нестандарт</v>
      </c>
      <c r="AY20" s="281">
        <f t="shared" si="5"/>
        <v>0</v>
      </c>
      <c r="AZ20" s="281">
        <f t="shared" si="6"/>
        <v>0</v>
      </c>
      <c r="BA20" s="282">
        <f t="shared" si="7"/>
        <v>0</v>
      </c>
      <c r="BB20" s="117"/>
      <c r="BC20" s="117"/>
      <c r="BD20" s="117"/>
      <c r="BE20" s="117"/>
      <c r="BF20" s="116"/>
      <c r="BG20" s="117" t="str">
        <f>VLOOKUP(G20,код!A:G,2,FALSE())</f>
        <v>РО176345</v>
      </c>
    </row>
    <row r="21" spans="1:68" ht="15.6" x14ac:dyDescent="0.3">
      <c r="A21" s="283"/>
      <c r="B21" s="290" t="s">
        <v>424</v>
      </c>
      <c r="C21" s="291" t="s">
        <v>238</v>
      </c>
      <c r="D21" s="286" t="s">
        <v>671</v>
      </c>
      <c r="E21" s="192" t="s">
        <v>325</v>
      </c>
      <c r="F21" s="283" t="s">
        <v>672</v>
      </c>
      <c r="G21" s="619" t="s">
        <v>1392</v>
      </c>
      <c r="H21" s="506" t="s">
        <v>1393</v>
      </c>
      <c r="I21" s="427" t="s">
        <v>325</v>
      </c>
      <c r="J21" s="504" t="s">
        <v>673</v>
      </c>
      <c r="K21" s="505"/>
      <c r="L21" s="506" t="s">
        <v>674</v>
      </c>
      <c r="M21" s="519">
        <v>4404</v>
      </c>
      <c r="N21" s="511" t="str">
        <f>'для впр'!E33</f>
        <v>Кромка в колір</v>
      </c>
      <c r="O21" s="513" t="str">
        <f>'для впр'!F33</f>
        <v>MT-AF-500</v>
      </c>
      <c r="P21" s="514">
        <f>'для впр'!G33</f>
        <v>0</v>
      </c>
      <c r="Q21" s="497" t="str">
        <f>'для впр'!H33</f>
        <v>MT-AF-500</v>
      </c>
      <c r="R21" s="497"/>
      <c r="S21" s="439" t="str">
        <f>'для впр'!J33</f>
        <v>Кромка Нестандарт</v>
      </c>
      <c r="T21" s="498">
        <f>'для впр'!K33</f>
        <v>0</v>
      </c>
      <c r="U21" s="433">
        <f>'для впр'!L33</f>
        <v>0</v>
      </c>
      <c r="V21" s="497">
        <f>'для впр'!M33</f>
        <v>0</v>
      </c>
      <c r="W21" s="497"/>
      <c r="X21" s="497"/>
      <c r="Y21" s="497"/>
      <c r="Z21" s="497"/>
      <c r="AA21" s="515" t="s">
        <v>326</v>
      </c>
      <c r="AB21" s="516" t="s">
        <v>327</v>
      </c>
      <c r="AC21" s="515" t="s">
        <v>219</v>
      </c>
      <c r="AD21" s="283">
        <v>32</v>
      </c>
      <c r="AE21" s="283">
        <v>32</v>
      </c>
      <c r="AF21" s="283">
        <v>0.84</v>
      </c>
      <c r="AG21" s="283">
        <v>0.81</v>
      </c>
      <c r="AH21" s="283">
        <v>0.84</v>
      </c>
      <c r="AI21" s="283">
        <v>0.76</v>
      </c>
      <c r="AJ21" s="283"/>
      <c r="AK21" s="283" t="s">
        <v>13</v>
      </c>
      <c r="AL21" s="283"/>
      <c r="AM21" s="283"/>
      <c r="AN21" s="293" t="s">
        <v>383</v>
      </c>
      <c r="AO21" s="283"/>
      <c r="AP21" s="283"/>
      <c r="AQ21" s="283"/>
      <c r="AR21" s="281" t="s">
        <v>22</v>
      </c>
      <c r="AS21" s="281" t="str">
        <f t="shared" si="0"/>
        <v>Кромка в колір</v>
      </c>
      <c r="AT21" s="281" t="str">
        <f t="shared" si="1"/>
        <v>MT-AF-500</v>
      </c>
      <c r="AU21" s="281">
        <f t="shared" si="2"/>
        <v>0</v>
      </c>
      <c r="AV21" s="281" t="str">
        <f t="shared" si="3"/>
        <v>MT-AF-500</v>
      </c>
      <c r="AW21" s="141" t="s">
        <v>212</v>
      </c>
      <c r="AX21" s="281" t="str">
        <f t="shared" si="4"/>
        <v>Кромка Нестандарт</v>
      </c>
      <c r="AY21" s="281">
        <f t="shared" si="5"/>
        <v>0</v>
      </c>
      <c r="AZ21" s="281">
        <f t="shared" si="6"/>
        <v>0</v>
      </c>
      <c r="BA21" s="282">
        <f t="shared" si="7"/>
        <v>0</v>
      </c>
      <c r="BB21" s="288"/>
      <c r="BC21" s="117"/>
      <c r="BD21" s="117"/>
      <c r="BE21" s="117"/>
      <c r="BF21" s="116"/>
      <c r="BG21" s="117" t="str">
        <f>VLOOKUP(G21,код!A:G,2,FALSE())</f>
        <v xml:space="preserve">РО181450   </v>
      </c>
      <c r="BH21" s="283"/>
      <c r="BI21" s="283"/>
      <c r="BJ21" s="283"/>
      <c r="BK21" s="283"/>
      <c r="BL21" s="283"/>
      <c r="BM21" s="283"/>
      <c r="BN21" s="283"/>
      <c r="BO21" s="283"/>
      <c r="BP21" s="283"/>
    </row>
    <row r="22" spans="1:68" ht="15.6" x14ac:dyDescent="0.3">
      <c r="A22" s="283"/>
      <c r="B22" s="284" t="s">
        <v>420</v>
      </c>
      <c r="C22" s="285" t="s">
        <v>248</v>
      </c>
      <c r="D22" s="286" t="s">
        <v>675</v>
      </c>
      <c r="E22" s="192" t="s">
        <v>329</v>
      </c>
      <c r="F22" s="283" t="s">
        <v>676</v>
      </c>
      <c r="G22" s="667" t="s">
        <v>982</v>
      </c>
      <c r="H22" s="501" t="s">
        <v>983</v>
      </c>
      <c r="I22" s="427" t="s">
        <v>329</v>
      </c>
      <c r="J22" s="504" t="s">
        <v>673</v>
      </c>
      <c r="K22" s="505"/>
      <c r="L22" s="506" t="s">
        <v>674</v>
      </c>
      <c r="M22" s="519">
        <v>4404</v>
      </c>
      <c r="N22" s="511" t="str">
        <f>'для впр'!E34</f>
        <v>Кромка в колір</v>
      </c>
      <c r="O22" s="513" t="str">
        <f>'для впр'!F34</f>
        <v>MT-AF-501</v>
      </c>
      <c r="P22" s="514">
        <f>'для впр'!G34</f>
        <v>0</v>
      </c>
      <c r="Q22" s="497" t="str">
        <f>'для впр'!H34</f>
        <v>MT-AF-501</v>
      </c>
      <c r="R22" s="497"/>
      <c r="S22" s="439" t="str">
        <f>'для впр'!J34</f>
        <v>Кромка Нестандарт</v>
      </c>
      <c r="T22" s="498">
        <f>'для впр'!K34</f>
        <v>0</v>
      </c>
      <c r="U22" s="433">
        <f>'для впр'!L34</f>
        <v>0</v>
      </c>
      <c r="V22" s="497">
        <f>'для впр'!M34</f>
        <v>0</v>
      </c>
      <c r="W22" s="497"/>
      <c r="X22" s="497"/>
      <c r="Y22" s="497"/>
      <c r="Z22" s="497"/>
      <c r="AA22" s="515" t="s">
        <v>330</v>
      </c>
      <c r="AB22" s="516" t="s">
        <v>331</v>
      </c>
      <c r="AC22" s="515" t="s">
        <v>219</v>
      </c>
      <c r="AD22" s="283">
        <v>32</v>
      </c>
      <c r="AE22" s="283">
        <v>32</v>
      </c>
      <c r="AF22" s="283">
        <v>0.84</v>
      </c>
      <c r="AG22" s="283">
        <v>0.81</v>
      </c>
      <c r="AH22" s="283">
        <v>0.84</v>
      </c>
      <c r="AI22" s="283">
        <v>0.76</v>
      </c>
      <c r="AJ22" s="283"/>
      <c r="AK22" s="283" t="s">
        <v>13</v>
      </c>
      <c r="AL22" s="283"/>
      <c r="AM22" s="283"/>
      <c r="AN22" s="287" t="s">
        <v>383</v>
      </c>
      <c r="AO22" s="283"/>
      <c r="AP22" s="283"/>
      <c r="AQ22" s="283"/>
      <c r="AR22" s="281" t="s">
        <v>22</v>
      </c>
      <c r="AS22" s="281" t="str">
        <f t="shared" si="0"/>
        <v>Кромка в колір</v>
      </c>
      <c r="AT22" s="281" t="str">
        <f t="shared" si="1"/>
        <v>MT-AF-501</v>
      </c>
      <c r="AU22" s="281">
        <f t="shared" si="2"/>
        <v>0</v>
      </c>
      <c r="AV22" s="281" t="str">
        <f t="shared" si="3"/>
        <v>MT-AF-501</v>
      </c>
      <c r="AW22" s="141" t="s">
        <v>212</v>
      </c>
      <c r="AX22" s="281" t="str">
        <f t="shared" si="4"/>
        <v>Кромка Нестандарт</v>
      </c>
      <c r="AY22" s="281">
        <f t="shared" si="5"/>
        <v>0</v>
      </c>
      <c r="AZ22" s="281">
        <f t="shared" si="6"/>
        <v>0</v>
      </c>
      <c r="BA22" s="282">
        <f t="shared" si="7"/>
        <v>0</v>
      </c>
      <c r="BB22" s="288"/>
      <c r="BC22" s="117"/>
      <c r="BD22" s="117"/>
      <c r="BE22" s="117"/>
      <c r="BF22" s="116"/>
      <c r="BG22" s="117" t="str">
        <f>VLOOKUP(G22,код!A:G,2,FALSE())</f>
        <v xml:space="preserve">РО174128   </v>
      </c>
      <c r="BH22" s="283"/>
      <c r="BI22" s="283"/>
      <c r="BJ22" s="283"/>
      <c r="BK22" s="283"/>
      <c r="BL22" s="283"/>
      <c r="BM22" s="283"/>
      <c r="BN22" s="283"/>
      <c r="BO22" s="283"/>
      <c r="BP22" s="283"/>
    </row>
    <row r="23" spans="1:68" ht="15.6" x14ac:dyDescent="0.3">
      <c r="A23" s="283"/>
      <c r="B23" s="284"/>
      <c r="C23" s="285"/>
      <c r="D23" s="286"/>
      <c r="E23" s="192" t="s">
        <v>333</v>
      </c>
      <c r="F23" s="283" t="s">
        <v>677</v>
      </c>
      <c r="G23" s="667" t="s">
        <v>984</v>
      </c>
      <c r="H23" s="501" t="s">
        <v>985</v>
      </c>
      <c r="I23" s="427" t="s">
        <v>333</v>
      </c>
      <c r="J23" s="504" t="s">
        <v>673</v>
      </c>
      <c r="K23" s="505"/>
      <c r="L23" s="506" t="s">
        <v>674</v>
      </c>
      <c r="M23" s="519">
        <v>4404</v>
      </c>
      <c r="N23" s="511" t="str">
        <f>'для впр'!E35</f>
        <v>Кромка в колір</v>
      </c>
      <c r="O23" s="513" t="str">
        <f>'для впр'!F35</f>
        <v>MT-AF-502</v>
      </c>
      <c r="P23" s="514">
        <f>'для впр'!G35</f>
        <v>0</v>
      </c>
      <c r="Q23" s="497" t="str">
        <f>'для впр'!H35</f>
        <v>MT-AF-502</v>
      </c>
      <c r="R23" s="497"/>
      <c r="S23" s="439" t="str">
        <f>'для впр'!J35</f>
        <v>Кромка Нестандарт</v>
      </c>
      <c r="T23" s="498">
        <f>'для впр'!K35</f>
        <v>0</v>
      </c>
      <c r="U23" s="433">
        <f>'для впр'!L35</f>
        <v>0</v>
      </c>
      <c r="V23" s="497">
        <f>'для впр'!M35</f>
        <v>0</v>
      </c>
      <c r="W23" s="497"/>
      <c r="X23" s="497"/>
      <c r="Y23" s="497"/>
      <c r="Z23" s="497"/>
      <c r="AA23" s="515" t="s">
        <v>334</v>
      </c>
      <c r="AB23" s="516" t="s">
        <v>335</v>
      </c>
      <c r="AC23" s="515" t="s">
        <v>219</v>
      </c>
      <c r="AD23" s="283"/>
      <c r="AE23" s="283"/>
      <c r="AF23" s="283"/>
      <c r="AG23" s="283"/>
      <c r="AH23" s="283"/>
      <c r="AI23" s="283"/>
      <c r="AJ23" s="283"/>
      <c r="AK23" s="283" t="s">
        <v>13</v>
      </c>
      <c r="AL23" s="283"/>
      <c r="AM23" s="283"/>
      <c r="AN23" s="287" t="s">
        <v>383</v>
      </c>
      <c r="AO23" s="283"/>
      <c r="AP23" s="283"/>
      <c r="AQ23" s="283"/>
      <c r="AR23" s="281" t="s">
        <v>22</v>
      </c>
      <c r="AS23" s="281" t="str">
        <f t="shared" si="0"/>
        <v>Кромка в колір</v>
      </c>
      <c r="AT23" s="281" t="str">
        <f t="shared" si="1"/>
        <v>MT-AF-502</v>
      </c>
      <c r="AU23" s="281">
        <f t="shared" si="2"/>
        <v>0</v>
      </c>
      <c r="AV23" s="281" t="str">
        <f t="shared" si="3"/>
        <v>MT-AF-502</v>
      </c>
      <c r="AW23" s="141" t="s">
        <v>212</v>
      </c>
      <c r="AX23" s="281" t="str">
        <f t="shared" si="4"/>
        <v>Кромка Нестандарт</v>
      </c>
      <c r="AY23" s="281">
        <f t="shared" si="5"/>
        <v>0</v>
      </c>
      <c r="AZ23" s="281">
        <f t="shared" si="6"/>
        <v>0</v>
      </c>
      <c r="BA23" s="282">
        <f t="shared" si="7"/>
        <v>0</v>
      </c>
      <c r="BB23" s="288"/>
      <c r="BC23" s="117"/>
      <c r="BD23" s="117"/>
      <c r="BE23" s="117"/>
      <c r="BF23" s="116"/>
      <c r="BG23" s="117" t="str">
        <f>VLOOKUP(G23,код!A:G,2,FALSE())</f>
        <v xml:space="preserve">РО174129   </v>
      </c>
      <c r="BH23" s="283"/>
      <c r="BI23" s="283"/>
      <c r="BJ23" s="283"/>
      <c r="BK23" s="283"/>
      <c r="BL23" s="283"/>
      <c r="BM23" s="283"/>
      <c r="BN23" s="283"/>
      <c r="BO23" s="283"/>
      <c r="BP23" s="283"/>
    </row>
    <row r="24" spans="1:68" ht="18.75" customHeight="1" x14ac:dyDescent="0.3">
      <c r="B24" s="294"/>
      <c r="C24" s="137"/>
      <c r="D24" s="295"/>
      <c r="E24" s="373" t="s">
        <v>337</v>
      </c>
      <c r="F24" s="296" t="s">
        <v>678</v>
      </c>
      <c r="G24" s="666" t="s">
        <v>958</v>
      </c>
      <c r="H24" s="501" t="s">
        <v>959</v>
      </c>
      <c r="I24" s="520" t="s">
        <v>337</v>
      </c>
      <c r="J24" s="492" t="s">
        <v>644</v>
      </c>
      <c r="K24" s="493"/>
      <c r="L24" s="506" t="s">
        <v>674</v>
      </c>
      <c r="M24" s="519">
        <v>4515</v>
      </c>
      <c r="N24" s="511" t="str">
        <f>'для впр'!E36</f>
        <v>Кромка в колір</v>
      </c>
      <c r="O24" s="513" t="str">
        <f>'для впр'!F36</f>
        <v>GL-501</v>
      </c>
      <c r="P24" s="514">
        <f>'для впр'!G36</f>
        <v>0</v>
      </c>
      <c r="Q24" s="497" t="str">
        <f>'для впр'!H36</f>
        <v>GL-501</v>
      </c>
      <c r="R24" s="438"/>
      <c r="S24" s="439" t="str">
        <f>'для впр'!J36</f>
        <v>Кромка Нестандарт</v>
      </c>
      <c r="T24" s="498">
        <f>'для впр'!K36</f>
        <v>0</v>
      </c>
      <c r="U24" s="433">
        <f>'для впр'!L36</f>
        <v>0</v>
      </c>
      <c r="V24" s="497">
        <f>'для впр'!M36</f>
        <v>0</v>
      </c>
      <c r="W24" s="438"/>
      <c r="X24" s="438"/>
      <c r="Y24" s="438"/>
      <c r="Z24" s="438"/>
      <c r="AA24" s="442" t="s">
        <v>338</v>
      </c>
      <c r="AB24" s="516" t="s">
        <v>331</v>
      </c>
      <c r="AC24" s="442" t="s">
        <v>209</v>
      </c>
      <c r="AK24" s="283" t="s">
        <v>13</v>
      </c>
      <c r="AN24" s="140"/>
      <c r="AR24" s="281" t="s">
        <v>22</v>
      </c>
      <c r="AS24" s="281" t="str">
        <f t="shared" si="0"/>
        <v>Кромка в колір</v>
      </c>
      <c r="AT24" s="281" t="str">
        <f t="shared" si="1"/>
        <v>GL-501</v>
      </c>
      <c r="AU24" s="281">
        <f t="shared" si="2"/>
        <v>0</v>
      </c>
      <c r="AV24" s="281" t="str">
        <f t="shared" si="3"/>
        <v>GL-501</v>
      </c>
      <c r="AW24" s="141" t="s">
        <v>212</v>
      </c>
      <c r="AX24" s="281" t="str">
        <f t="shared" si="4"/>
        <v>Кромка Нестандарт</v>
      </c>
      <c r="AY24" s="281">
        <f t="shared" si="5"/>
        <v>0</v>
      </c>
      <c r="AZ24" s="281">
        <f t="shared" si="6"/>
        <v>0</v>
      </c>
      <c r="BA24" s="282">
        <f t="shared" si="7"/>
        <v>0</v>
      </c>
      <c r="BB24" s="117"/>
      <c r="BC24" s="117"/>
      <c r="BD24" s="117"/>
      <c r="BE24" s="117"/>
      <c r="BF24" s="116"/>
      <c r="BG24" s="117" t="str">
        <f>VLOOKUP(G24,код!A:G,2,FALSE())</f>
        <v xml:space="preserve">РО174120   </v>
      </c>
    </row>
    <row r="25" spans="1:68" s="613" customFormat="1" ht="18.75" customHeight="1" x14ac:dyDescent="0.3">
      <c r="B25" s="669"/>
      <c r="C25" s="670"/>
      <c r="D25" s="671"/>
      <c r="E25" s="672" t="s">
        <v>906</v>
      </c>
      <c r="F25" s="673"/>
      <c r="G25" s="619" t="s">
        <v>1064</v>
      </c>
      <c r="H25" s="674" t="s">
        <v>909</v>
      </c>
      <c r="I25" s="675" t="s">
        <v>906</v>
      </c>
      <c r="J25" s="676" t="s">
        <v>673</v>
      </c>
      <c r="K25" s="677"/>
      <c r="L25" s="678" t="s">
        <v>674</v>
      </c>
      <c r="M25" s="679">
        <v>4404</v>
      </c>
      <c r="N25" s="680" t="str">
        <f>'для впр'!E37</f>
        <v>Кромка в колір</v>
      </c>
      <c r="O25" s="681" t="s">
        <v>902</v>
      </c>
      <c r="P25" s="682">
        <f>'для впр'!G37</f>
        <v>0</v>
      </c>
      <c r="Q25" s="681" t="s">
        <v>912</v>
      </c>
      <c r="R25" s="615"/>
      <c r="S25" s="683" t="str">
        <f>'для впр'!J37</f>
        <v>Кромка Нестандарт</v>
      </c>
      <c r="T25" s="684">
        <f>'для впр'!K37</f>
        <v>0</v>
      </c>
      <c r="U25" s="618">
        <f>'для впр'!L37</f>
        <v>0</v>
      </c>
      <c r="V25" s="619">
        <f>'для впр'!M37</f>
        <v>0</v>
      </c>
      <c r="W25" s="615"/>
      <c r="X25" s="615"/>
      <c r="Y25" s="615"/>
      <c r="Z25" s="615"/>
      <c r="AA25" s="681" t="s">
        <v>902</v>
      </c>
      <c r="AB25" s="685" t="s">
        <v>904</v>
      </c>
      <c r="AC25" s="686" t="s">
        <v>219</v>
      </c>
      <c r="AK25" s="687" t="s">
        <v>13</v>
      </c>
      <c r="AN25" s="688" t="s">
        <v>383</v>
      </c>
      <c r="AR25" s="622" t="s">
        <v>22</v>
      </c>
      <c r="AS25" s="622" t="str">
        <f t="shared" si="0"/>
        <v>Кромка в колір</v>
      </c>
      <c r="AT25" s="622" t="s">
        <v>910</v>
      </c>
      <c r="AU25" s="622"/>
      <c r="AV25" s="622" t="s">
        <v>910</v>
      </c>
      <c r="AW25" s="623" t="s">
        <v>212</v>
      </c>
      <c r="AX25" s="623" t="s">
        <v>212</v>
      </c>
      <c r="AY25" s="622"/>
      <c r="AZ25" s="622"/>
      <c r="BA25" s="689"/>
      <c r="BB25" s="610"/>
      <c r="BC25" s="610"/>
      <c r="BD25" s="610"/>
      <c r="BE25" s="610"/>
      <c r="BF25" s="690"/>
      <c r="BG25" s="610" t="str">
        <f>VLOOKUP(G25,код!A:G,2,FALSE())</f>
        <v>РО176348</v>
      </c>
    </row>
    <row r="26" spans="1:68" s="613" customFormat="1" ht="18.75" customHeight="1" x14ac:dyDescent="0.3">
      <c r="B26" s="669"/>
      <c r="C26" s="670"/>
      <c r="D26" s="671"/>
      <c r="E26" s="672" t="s">
        <v>367</v>
      </c>
      <c r="F26" s="673"/>
      <c r="G26" s="619" t="s">
        <v>1066</v>
      </c>
      <c r="H26" s="674" t="s">
        <v>908</v>
      </c>
      <c r="I26" s="675" t="s">
        <v>907</v>
      </c>
      <c r="J26" s="676" t="s">
        <v>673</v>
      </c>
      <c r="K26" s="677"/>
      <c r="L26" s="678" t="s">
        <v>674</v>
      </c>
      <c r="M26" s="679">
        <v>4404</v>
      </c>
      <c r="N26" s="680" t="str">
        <f>'для впр'!E38</f>
        <v>Кромка в колір</v>
      </c>
      <c r="O26" s="681" t="s">
        <v>903</v>
      </c>
      <c r="P26" s="682">
        <f>'для впр'!G38</f>
        <v>0</v>
      </c>
      <c r="Q26" s="681" t="s">
        <v>913</v>
      </c>
      <c r="R26" s="615"/>
      <c r="S26" s="683" t="str">
        <f>'для впр'!J38</f>
        <v>Кромка Нестандарт</v>
      </c>
      <c r="T26" s="684">
        <f>'для впр'!K38</f>
        <v>0</v>
      </c>
      <c r="U26" s="618">
        <f>'для впр'!L38</f>
        <v>0</v>
      </c>
      <c r="V26" s="619">
        <f>'для впр'!M38</f>
        <v>0</v>
      </c>
      <c r="W26" s="615"/>
      <c r="X26" s="615"/>
      <c r="Y26" s="615"/>
      <c r="Z26" s="615"/>
      <c r="AA26" s="681" t="s">
        <v>903</v>
      </c>
      <c r="AB26" s="685" t="s">
        <v>905</v>
      </c>
      <c r="AC26" s="686" t="s">
        <v>219</v>
      </c>
      <c r="AK26" s="687" t="s">
        <v>13</v>
      </c>
      <c r="AN26" s="688" t="s">
        <v>383</v>
      </c>
      <c r="AR26" s="622" t="s">
        <v>22</v>
      </c>
      <c r="AS26" s="622" t="str">
        <f t="shared" si="0"/>
        <v>Кромка в колір</v>
      </c>
      <c r="AT26" s="622" t="s">
        <v>911</v>
      </c>
      <c r="AU26" s="622"/>
      <c r="AV26" s="622" t="s">
        <v>911</v>
      </c>
      <c r="AW26" s="623" t="s">
        <v>212</v>
      </c>
      <c r="AX26" s="623" t="s">
        <v>212</v>
      </c>
      <c r="AY26" s="622"/>
      <c r="AZ26" s="622"/>
      <c r="BA26" s="689"/>
      <c r="BB26" s="610"/>
      <c r="BC26" s="610"/>
      <c r="BD26" s="610"/>
      <c r="BE26" s="610"/>
      <c r="BF26" s="690"/>
      <c r="BG26" s="610" t="str">
        <f>VLOOKUP(G26,код!A:G,2,FALSE())</f>
        <v>РО176349</v>
      </c>
    </row>
    <row r="27" spans="1:68" ht="16.5" customHeight="1" x14ac:dyDescent="0.3">
      <c r="A27" s="283"/>
      <c r="B27" s="284"/>
      <c r="C27" s="379"/>
      <c r="D27" s="286"/>
      <c r="E27" s="380" t="s">
        <v>340</v>
      </c>
      <c r="F27" s="283" t="s">
        <v>679</v>
      </c>
      <c r="G27" s="665" t="s">
        <v>70</v>
      </c>
      <c r="H27" s="521" t="s">
        <v>71</v>
      </c>
      <c r="I27" s="427" t="s">
        <v>340</v>
      </c>
      <c r="J27" s="504"/>
      <c r="K27" s="505"/>
      <c r="L27" s="506"/>
      <c r="M27" s="519">
        <v>4515</v>
      </c>
      <c r="N27" s="511" t="str">
        <f>'для впр'!E37</f>
        <v>Кромка в колір</v>
      </c>
      <c r="O27" s="513" t="str">
        <f>'для впр'!F37</f>
        <v>GL-003</v>
      </c>
      <c r="P27" s="514">
        <f>'для впр'!G37</f>
        <v>0</v>
      </c>
      <c r="Q27" s="497" t="str">
        <f>'для впр'!H37</f>
        <v>GL-003</v>
      </c>
      <c r="R27" s="497"/>
      <c r="S27" s="439" t="str">
        <f>'для впр'!J37</f>
        <v>Кромка Нестандарт</v>
      </c>
      <c r="T27" s="498">
        <f>'для впр'!K37</f>
        <v>0</v>
      </c>
      <c r="U27" s="433">
        <f>'для впр'!L37</f>
        <v>0</v>
      </c>
      <c r="V27" s="497">
        <f>'для впр'!M37</f>
        <v>0</v>
      </c>
      <c r="W27" s="497"/>
      <c r="X27" s="497"/>
      <c r="Y27" s="497"/>
      <c r="Z27" s="497"/>
      <c r="AA27" s="515" t="s">
        <v>342</v>
      </c>
      <c r="AB27" s="522" t="s">
        <v>343</v>
      </c>
      <c r="AC27" s="515" t="s">
        <v>209</v>
      </c>
      <c r="AD27" s="283"/>
      <c r="AE27" s="283"/>
      <c r="AF27" s="283"/>
      <c r="AG27" s="283"/>
      <c r="AH27" s="283"/>
      <c r="AI27" s="283"/>
      <c r="AJ27" s="283"/>
      <c r="AK27" s="283" t="s">
        <v>13</v>
      </c>
      <c r="AL27" s="283"/>
      <c r="AM27" s="283"/>
      <c r="AN27" s="287"/>
      <c r="AO27" s="283"/>
      <c r="AP27" s="283"/>
      <c r="AQ27" s="283"/>
      <c r="AR27" s="281" t="s">
        <v>22</v>
      </c>
      <c r="AS27" s="281" t="str">
        <f t="shared" si="0"/>
        <v>Кромка в колір</v>
      </c>
      <c r="AT27" s="281" t="str">
        <f t="shared" si="1"/>
        <v>GL-003</v>
      </c>
      <c r="AU27" s="281">
        <f t="shared" si="2"/>
        <v>0</v>
      </c>
      <c r="AV27" s="281" t="str">
        <f t="shared" si="3"/>
        <v>GL-003</v>
      </c>
      <c r="AW27" s="141" t="s">
        <v>212</v>
      </c>
      <c r="AX27" s="281" t="str">
        <f t="shared" si="4"/>
        <v>Кромка Нестандарт</v>
      </c>
      <c r="AY27" s="281">
        <f t="shared" si="5"/>
        <v>0</v>
      </c>
      <c r="AZ27" s="281">
        <f t="shared" si="6"/>
        <v>0</v>
      </c>
      <c r="BA27" s="282">
        <f t="shared" si="7"/>
        <v>0</v>
      </c>
      <c r="BB27" s="288"/>
      <c r="BC27" s="117"/>
      <c r="BD27" s="117"/>
      <c r="BE27" s="117"/>
      <c r="BF27" s="116"/>
      <c r="BG27" s="117" t="str">
        <f>VLOOKUP(G27,код!A:G,2,FALSE())</f>
        <v xml:space="preserve">РО160967  </v>
      </c>
      <c r="BH27" s="283"/>
      <c r="BI27" s="283"/>
      <c r="BJ27" s="283"/>
      <c r="BK27" s="283"/>
      <c r="BL27" s="283"/>
      <c r="BM27" s="283"/>
      <c r="BN27" s="283"/>
      <c r="BO27" s="283"/>
      <c r="BP27" s="283"/>
    </row>
    <row r="28" spans="1:68" ht="15" customHeight="1" x14ac:dyDescent="0.3">
      <c r="A28" s="283"/>
      <c r="B28" s="284"/>
      <c r="C28" s="285"/>
      <c r="D28" s="286"/>
      <c r="E28" s="192" t="s">
        <v>345</v>
      </c>
      <c r="F28" s="283" t="s">
        <v>680</v>
      </c>
      <c r="G28" s="619" t="s">
        <v>92</v>
      </c>
      <c r="H28" s="521" t="s">
        <v>93</v>
      </c>
      <c r="I28" s="427" t="s">
        <v>345</v>
      </c>
      <c r="J28" s="504"/>
      <c r="K28" s="505"/>
      <c r="L28" s="506"/>
      <c r="M28" s="519">
        <v>4404</v>
      </c>
      <c r="N28" s="511" t="str">
        <f>'для впр'!E38</f>
        <v>Кромка в колір</v>
      </c>
      <c r="O28" s="513" t="str">
        <f>'для впр'!F38</f>
        <v>MT-AF-003</v>
      </c>
      <c r="P28" s="514">
        <f>'для впр'!G38</f>
        <v>0</v>
      </c>
      <c r="Q28" s="497" t="str">
        <f>'для впр'!H38</f>
        <v>MT-AF-003</v>
      </c>
      <c r="R28" s="497"/>
      <c r="S28" s="439" t="str">
        <f>'для впр'!J38</f>
        <v>Кромка Нестандарт</v>
      </c>
      <c r="T28" s="498">
        <f>'для впр'!K38</f>
        <v>0</v>
      </c>
      <c r="U28" s="433">
        <f>'для впр'!L38</f>
        <v>0</v>
      </c>
      <c r="V28" s="497">
        <f>'для впр'!M38</f>
        <v>0</v>
      </c>
      <c r="W28" s="497"/>
      <c r="X28" s="497"/>
      <c r="Y28" s="497"/>
      <c r="Z28" s="497"/>
      <c r="AA28" s="515" t="s">
        <v>347</v>
      </c>
      <c r="AB28" s="522" t="s">
        <v>343</v>
      </c>
      <c r="AC28" s="515" t="s">
        <v>219</v>
      </c>
      <c r="AD28" s="283"/>
      <c r="AE28" s="283"/>
      <c r="AF28" s="283"/>
      <c r="AG28" s="283"/>
      <c r="AH28" s="283"/>
      <c r="AI28" s="283"/>
      <c r="AJ28" s="283"/>
      <c r="AK28" s="283" t="s">
        <v>13</v>
      </c>
      <c r="AL28" s="283"/>
      <c r="AM28" s="283"/>
      <c r="AN28" s="287"/>
      <c r="AO28" s="283"/>
      <c r="AP28" s="283"/>
      <c r="AQ28" s="283"/>
      <c r="AR28" s="281" t="s">
        <v>22</v>
      </c>
      <c r="AS28" s="281" t="str">
        <f t="shared" si="0"/>
        <v>Кромка в колір</v>
      </c>
      <c r="AT28" s="281" t="str">
        <f t="shared" si="1"/>
        <v>MT-AF-003</v>
      </c>
      <c r="AU28" s="281">
        <f t="shared" si="2"/>
        <v>0</v>
      </c>
      <c r="AV28" s="281" t="str">
        <f t="shared" si="3"/>
        <v>MT-AF-003</v>
      </c>
      <c r="AW28" s="141" t="s">
        <v>212</v>
      </c>
      <c r="AX28" s="281" t="str">
        <f t="shared" si="4"/>
        <v>Кромка Нестандарт</v>
      </c>
      <c r="AY28" s="281">
        <f t="shared" si="5"/>
        <v>0</v>
      </c>
      <c r="AZ28" s="281">
        <f t="shared" si="6"/>
        <v>0</v>
      </c>
      <c r="BA28" s="282">
        <f t="shared" si="7"/>
        <v>0</v>
      </c>
      <c r="BB28" s="288"/>
      <c r="BC28" s="117"/>
      <c r="BD28" s="117"/>
      <c r="BE28" s="117"/>
      <c r="BF28" s="116"/>
      <c r="BG28" s="117" t="str">
        <f>VLOOKUP(G28,код!A:G,2,FALSE())</f>
        <v>РО160966</v>
      </c>
      <c r="BH28" s="283"/>
      <c r="BI28" s="283"/>
      <c r="BJ28" s="283"/>
      <c r="BK28" s="283"/>
      <c r="BL28" s="283"/>
      <c r="BM28" s="283"/>
      <c r="BN28" s="283"/>
      <c r="BO28" s="283"/>
      <c r="BP28" s="283"/>
    </row>
    <row r="29" spans="1:68" ht="15.75" customHeight="1" thickBot="1" x14ac:dyDescent="0.35">
      <c r="A29" s="283"/>
      <c r="B29" s="381"/>
      <c r="C29" s="382"/>
      <c r="D29" s="286"/>
      <c r="E29" s="192" t="s">
        <v>349</v>
      </c>
      <c r="F29" s="283" t="s">
        <v>681</v>
      </c>
      <c r="G29" s="667" t="s">
        <v>980</v>
      </c>
      <c r="H29" s="501" t="s">
        <v>981</v>
      </c>
      <c r="I29" s="427" t="s">
        <v>349</v>
      </c>
      <c r="J29" s="504"/>
      <c r="K29" s="505"/>
      <c r="L29" s="506"/>
      <c r="M29" s="519">
        <v>4404</v>
      </c>
      <c r="N29" s="511" t="str">
        <f>'для впр'!E39</f>
        <v>Кромка в колір</v>
      </c>
      <c r="O29" s="513" t="str">
        <f>'для впр'!F39</f>
        <v>MT-AF-301</v>
      </c>
      <c r="P29" s="514">
        <f>'для впр'!G39</f>
        <v>0</v>
      </c>
      <c r="Q29" s="497" t="str">
        <f>'для впр'!H39</f>
        <v>MT-AF-301</v>
      </c>
      <c r="R29" s="497"/>
      <c r="S29" s="439" t="str">
        <f>'для впр'!J39</f>
        <v>Кромка Нестандарт</v>
      </c>
      <c r="T29" s="498">
        <f>'для впр'!K39</f>
        <v>0</v>
      </c>
      <c r="U29" s="433">
        <f>'для впр'!L39</f>
        <v>0</v>
      </c>
      <c r="V29" s="497">
        <f>'для впр'!M39</f>
        <v>0</v>
      </c>
      <c r="W29" s="497"/>
      <c r="X29" s="497"/>
      <c r="Y29" s="497"/>
      <c r="Z29" s="497"/>
      <c r="AA29" s="515" t="s">
        <v>350</v>
      </c>
      <c r="AB29" s="516" t="s">
        <v>351</v>
      </c>
      <c r="AC29" s="515" t="s">
        <v>219</v>
      </c>
      <c r="AD29" s="283"/>
      <c r="AE29" s="283"/>
      <c r="AF29" s="283"/>
      <c r="AG29" s="283"/>
      <c r="AH29" s="283"/>
      <c r="AI29" s="283"/>
      <c r="AJ29" s="283"/>
      <c r="AK29" s="283" t="s">
        <v>13</v>
      </c>
      <c r="AL29" s="283"/>
      <c r="AM29" s="283"/>
      <c r="AN29" s="383"/>
      <c r="AO29" s="283"/>
      <c r="AP29" s="283"/>
      <c r="AQ29" s="283"/>
      <c r="AR29" s="281" t="s">
        <v>22</v>
      </c>
      <c r="AS29" s="281" t="str">
        <f t="shared" si="0"/>
        <v>Кромка в колір</v>
      </c>
      <c r="AT29" s="281" t="str">
        <f t="shared" si="1"/>
        <v>MT-AF-301</v>
      </c>
      <c r="AU29" s="281">
        <f t="shared" si="2"/>
        <v>0</v>
      </c>
      <c r="AV29" s="281" t="str">
        <f t="shared" si="3"/>
        <v>MT-AF-301</v>
      </c>
      <c r="AW29" s="141" t="s">
        <v>212</v>
      </c>
      <c r="AX29" s="281" t="str">
        <f t="shared" si="4"/>
        <v>Кромка Нестандарт</v>
      </c>
      <c r="AY29" s="281">
        <f t="shared" si="5"/>
        <v>0</v>
      </c>
      <c r="AZ29" s="281">
        <f t="shared" si="6"/>
        <v>0</v>
      </c>
      <c r="BA29" s="282">
        <f t="shared" si="7"/>
        <v>0</v>
      </c>
      <c r="BB29" s="288"/>
      <c r="BC29" s="117"/>
      <c r="BD29" s="117"/>
      <c r="BE29" s="117"/>
      <c r="BF29" s="116"/>
      <c r="BG29" s="117" t="str">
        <f>VLOOKUP(G29,код!A:G,2,FALSE())</f>
        <v xml:space="preserve">РО174127   </v>
      </c>
      <c r="BH29" s="283"/>
      <c r="BI29" s="283"/>
      <c r="BJ29" s="283"/>
      <c r="BK29" s="283"/>
      <c r="BL29" s="283"/>
      <c r="BM29" s="283"/>
      <c r="BN29" s="283"/>
      <c r="BO29" s="283"/>
      <c r="BP29" s="283"/>
    </row>
    <row r="30" spans="1:68" ht="15.6" x14ac:dyDescent="0.3">
      <c r="A30" s="283"/>
      <c r="B30" s="297" t="s">
        <v>242</v>
      </c>
      <c r="C30" s="298" t="s">
        <v>243</v>
      </c>
      <c r="D30" s="286" t="s">
        <v>379</v>
      </c>
      <c r="E30" s="192" t="s">
        <v>378</v>
      </c>
      <c r="F30" s="283" t="s">
        <v>682</v>
      </c>
      <c r="G30" s="497" t="s">
        <v>101</v>
      </c>
      <c r="H30" s="506" t="s">
        <v>102</v>
      </c>
      <c r="I30" s="427" t="s">
        <v>378</v>
      </c>
      <c r="J30" s="504" t="s">
        <v>683</v>
      </c>
      <c r="K30" s="523"/>
      <c r="L30" s="506" t="s">
        <v>684</v>
      </c>
      <c r="M30" s="519">
        <v>7838</v>
      </c>
      <c r="N30" s="511" t="str">
        <f>'для впр'!E50</f>
        <v>Кромка в колір</v>
      </c>
      <c r="O30" s="513" t="str">
        <f>'для впр'!F50</f>
        <v>GL-002</v>
      </c>
      <c r="P30" s="514">
        <f>'для впр'!G50</f>
        <v>0</v>
      </c>
      <c r="Q30" s="497" t="str">
        <f>'для впр'!H50</f>
        <v>GL-002</v>
      </c>
      <c r="R30" s="497"/>
      <c r="S30" s="439" t="str">
        <f>'для впр'!J40</f>
        <v>Кромка Нестандарт</v>
      </c>
      <c r="T30" s="498">
        <f>'для впр'!K40</f>
        <v>0</v>
      </c>
      <c r="U30" s="433">
        <f>'для впр'!L40</f>
        <v>0</v>
      </c>
      <c r="V30" s="497">
        <f>'для впр'!M40</f>
        <v>0</v>
      </c>
      <c r="W30" s="497"/>
      <c r="X30" s="497"/>
      <c r="Y30" s="497"/>
      <c r="Z30" s="497"/>
      <c r="AA30" s="515" t="s">
        <v>242</v>
      </c>
      <c r="AB30" s="524" t="s">
        <v>243</v>
      </c>
      <c r="AC30" s="515" t="s">
        <v>209</v>
      </c>
      <c r="AD30" s="283">
        <v>32</v>
      </c>
      <c r="AE30" s="283">
        <v>32</v>
      </c>
      <c r="AF30" s="283">
        <v>0.84</v>
      </c>
      <c r="AG30" s="283">
        <v>0.81</v>
      </c>
      <c r="AH30" s="283">
        <v>0.84</v>
      </c>
      <c r="AI30" s="283">
        <v>0.81</v>
      </c>
      <c r="AJ30" s="283"/>
      <c r="AK30" s="283" t="s">
        <v>685</v>
      </c>
      <c r="AL30" s="283"/>
      <c r="AM30" s="283"/>
      <c r="AN30" s="288" t="s">
        <v>383</v>
      </c>
      <c r="AO30" s="283"/>
      <c r="AP30" s="283"/>
      <c r="AQ30" s="283"/>
      <c r="AR30" s="281" t="s">
        <v>22</v>
      </c>
      <c r="AS30" s="281" t="str">
        <f t="shared" si="0"/>
        <v>Кромка в колір</v>
      </c>
      <c r="AT30" s="281" t="str">
        <f t="shared" si="1"/>
        <v>GL-002</v>
      </c>
      <c r="AU30" s="281">
        <f t="shared" si="2"/>
        <v>0</v>
      </c>
      <c r="AV30" s="281" t="str">
        <f t="shared" si="3"/>
        <v>GL-002</v>
      </c>
      <c r="AW30" s="141" t="s">
        <v>212</v>
      </c>
      <c r="AX30" s="281" t="str">
        <f t="shared" si="4"/>
        <v>Кромка Нестандарт</v>
      </c>
      <c r="AY30" s="281">
        <f t="shared" si="5"/>
        <v>0</v>
      </c>
      <c r="AZ30" s="281">
        <f t="shared" si="6"/>
        <v>0</v>
      </c>
      <c r="BA30" s="282">
        <f t="shared" si="7"/>
        <v>0</v>
      </c>
      <c r="BB30" s="288"/>
      <c r="BC30" s="117"/>
      <c r="BD30" s="117"/>
      <c r="BE30" s="117"/>
      <c r="BF30" s="116"/>
      <c r="BG30" s="117" t="str">
        <f>VLOOKUP(G30,код!A:G,2,FALSE())</f>
        <v>РО127638   </v>
      </c>
      <c r="BH30" s="283"/>
      <c r="BI30" s="283"/>
      <c r="BJ30" s="283"/>
      <c r="BK30" s="283"/>
      <c r="BL30" s="283"/>
      <c r="BM30" s="283"/>
      <c r="BN30" s="283"/>
      <c r="BO30" s="283"/>
      <c r="BP30" s="283"/>
    </row>
    <row r="31" spans="1:68" ht="15.6" x14ac:dyDescent="0.3">
      <c r="A31" s="283"/>
      <c r="B31" s="297" t="s">
        <v>247</v>
      </c>
      <c r="C31" s="298" t="s">
        <v>248</v>
      </c>
      <c r="D31" s="286" t="s">
        <v>385</v>
      </c>
      <c r="E31" s="192" t="s">
        <v>384</v>
      </c>
      <c r="F31" s="283" t="s">
        <v>686</v>
      </c>
      <c r="G31" s="497" t="s">
        <v>97</v>
      </c>
      <c r="H31" s="506" t="s">
        <v>98</v>
      </c>
      <c r="I31" s="427" t="s">
        <v>384</v>
      </c>
      <c r="J31" s="504" t="s">
        <v>683</v>
      </c>
      <c r="K31" s="523"/>
      <c r="L31" s="506" t="s">
        <v>684</v>
      </c>
      <c r="M31" s="519">
        <v>7838</v>
      </c>
      <c r="N31" s="511" t="str">
        <f>'для впр'!E51</f>
        <v>Кромка в колір</v>
      </c>
      <c r="O31" s="513" t="str">
        <f>'для впр'!F51</f>
        <v>GL-001</v>
      </c>
      <c r="P31" s="514">
        <f>'для впр'!G51</f>
        <v>0</v>
      </c>
      <c r="Q31" s="497" t="str">
        <f>'для впр'!H51</f>
        <v>GL-001</v>
      </c>
      <c r="R31" s="497"/>
      <c r="S31" s="439" t="str">
        <f>'для впр'!J41</f>
        <v>Кромка Нестандарт</v>
      </c>
      <c r="T31" s="498">
        <f>'для впр'!K41</f>
        <v>0</v>
      </c>
      <c r="U31" s="433">
        <f>'для впр'!L41</f>
        <v>0</v>
      </c>
      <c r="V31" s="497">
        <f>'для впр'!M41</f>
        <v>0</v>
      </c>
      <c r="W31" s="497"/>
      <c r="X31" s="497"/>
      <c r="Y31" s="497"/>
      <c r="Z31" s="497"/>
      <c r="AA31" s="515" t="s">
        <v>247</v>
      </c>
      <c r="AB31" s="524" t="s">
        <v>248</v>
      </c>
      <c r="AC31" s="515" t="s">
        <v>209</v>
      </c>
      <c r="AD31" s="283">
        <v>32</v>
      </c>
      <c r="AE31" s="283">
        <v>32</v>
      </c>
      <c r="AF31" s="283">
        <v>0.84</v>
      </c>
      <c r="AG31" s="283">
        <v>0.81</v>
      </c>
      <c r="AH31" s="283">
        <v>0.84</v>
      </c>
      <c r="AI31" s="283">
        <v>0.81</v>
      </c>
      <c r="AJ31" s="283"/>
      <c r="AK31" s="283" t="s">
        <v>685</v>
      </c>
      <c r="AL31" s="283"/>
      <c r="AM31" s="283"/>
      <c r="AN31" s="288" t="s">
        <v>383</v>
      </c>
      <c r="AO31" s="283"/>
      <c r="AP31" s="283"/>
      <c r="AQ31" s="283"/>
      <c r="AR31" s="281" t="s">
        <v>22</v>
      </c>
      <c r="AS31" s="281" t="str">
        <f t="shared" si="0"/>
        <v>Кромка в колір</v>
      </c>
      <c r="AT31" s="281" t="str">
        <f t="shared" si="1"/>
        <v>GL-001</v>
      </c>
      <c r="AU31" s="281">
        <f t="shared" si="2"/>
        <v>0</v>
      </c>
      <c r="AV31" s="281" t="str">
        <f t="shared" si="3"/>
        <v>GL-001</v>
      </c>
      <c r="AW31" s="141" t="s">
        <v>212</v>
      </c>
      <c r="AX31" s="281" t="str">
        <f t="shared" si="4"/>
        <v>Кромка Нестандарт</v>
      </c>
      <c r="AY31" s="281">
        <f t="shared" si="5"/>
        <v>0</v>
      </c>
      <c r="AZ31" s="281">
        <f t="shared" si="6"/>
        <v>0</v>
      </c>
      <c r="BA31" s="282">
        <f t="shared" si="7"/>
        <v>0</v>
      </c>
      <c r="BB31" s="288"/>
      <c r="BC31" s="117"/>
      <c r="BD31" s="117"/>
      <c r="BE31" s="117"/>
      <c r="BF31" s="116"/>
      <c r="BG31" s="117" t="str">
        <f>VLOOKUP(G31,код!A:G,2,FALSE())</f>
        <v>РО127639   </v>
      </c>
      <c r="BH31" s="283"/>
      <c r="BI31" s="283"/>
      <c r="BJ31" s="283"/>
      <c r="BK31" s="283"/>
      <c r="BL31" s="283"/>
      <c r="BM31" s="283"/>
      <c r="BN31" s="283"/>
      <c r="BO31" s="283"/>
      <c r="BP31" s="283"/>
    </row>
    <row r="32" spans="1:68" ht="15.6" x14ac:dyDescent="0.3">
      <c r="A32" s="283"/>
      <c r="B32" s="299" t="s">
        <v>237</v>
      </c>
      <c r="C32" s="300" t="s">
        <v>238</v>
      </c>
      <c r="D32" s="286" t="s">
        <v>388</v>
      </c>
      <c r="E32" s="192" t="s">
        <v>387</v>
      </c>
      <c r="F32" s="283" t="s">
        <v>687</v>
      </c>
      <c r="G32" s="497" t="s">
        <v>99</v>
      </c>
      <c r="H32" s="506" t="s">
        <v>100</v>
      </c>
      <c r="I32" s="427" t="s">
        <v>387</v>
      </c>
      <c r="J32" s="504" t="s">
        <v>683</v>
      </c>
      <c r="K32" s="523"/>
      <c r="L32" s="506" t="s">
        <v>684</v>
      </c>
      <c r="M32" s="519">
        <v>7838</v>
      </c>
      <c r="N32" s="511" t="str">
        <f>'для впр'!E52</f>
        <v>Кромка в колір</v>
      </c>
      <c r="O32" s="513" t="str">
        <f>'для впр'!F52</f>
        <v>GL-000</v>
      </c>
      <c r="P32" s="514">
        <f>'для впр'!G52</f>
        <v>0</v>
      </c>
      <c r="Q32" s="497" t="str">
        <f>'для впр'!H52</f>
        <v>GL-000</v>
      </c>
      <c r="R32" s="497"/>
      <c r="S32" s="439" t="str">
        <f>'для впр'!J42</f>
        <v>Кромка Нестандарт</v>
      </c>
      <c r="T32" s="498">
        <f>'для впр'!K42</f>
        <v>0</v>
      </c>
      <c r="U32" s="433">
        <f>'для впр'!L42</f>
        <v>0</v>
      </c>
      <c r="V32" s="497">
        <f>'для впр'!M42</f>
        <v>0</v>
      </c>
      <c r="W32" s="497"/>
      <c r="X32" s="497"/>
      <c r="Y32" s="497"/>
      <c r="Z32" s="497"/>
      <c r="AA32" s="515" t="s">
        <v>237</v>
      </c>
      <c r="AB32" s="524" t="s">
        <v>238</v>
      </c>
      <c r="AC32" s="515" t="s">
        <v>209</v>
      </c>
      <c r="AD32" s="283">
        <v>32</v>
      </c>
      <c r="AE32" s="283">
        <v>32</v>
      </c>
      <c r="AF32" s="283">
        <v>0.84</v>
      </c>
      <c r="AG32" s="283">
        <v>0.81</v>
      </c>
      <c r="AH32" s="283">
        <v>0.84</v>
      </c>
      <c r="AI32" s="283">
        <v>0.81</v>
      </c>
      <c r="AJ32" s="283"/>
      <c r="AK32" s="283" t="s">
        <v>685</v>
      </c>
      <c r="AL32" s="283"/>
      <c r="AM32" s="283"/>
      <c r="AN32" s="301" t="s">
        <v>383</v>
      </c>
      <c r="AO32" s="283"/>
      <c r="AP32" s="283"/>
      <c r="AQ32" s="283"/>
      <c r="AR32" s="281" t="s">
        <v>22</v>
      </c>
      <c r="AS32" s="281" t="str">
        <f t="shared" si="0"/>
        <v>Кромка в колір</v>
      </c>
      <c r="AT32" s="281" t="str">
        <f t="shared" si="1"/>
        <v>GL-000</v>
      </c>
      <c r="AU32" s="281">
        <f t="shared" si="2"/>
        <v>0</v>
      </c>
      <c r="AV32" s="281" t="str">
        <f t="shared" si="3"/>
        <v>GL-000</v>
      </c>
      <c r="AW32" s="141" t="s">
        <v>212</v>
      </c>
      <c r="AX32" s="281" t="str">
        <f t="shared" si="4"/>
        <v>Кромка Нестандарт</v>
      </c>
      <c r="AY32" s="281">
        <f t="shared" si="5"/>
        <v>0</v>
      </c>
      <c r="AZ32" s="281">
        <f t="shared" si="6"/>
        <v>0</v>
      </c>
      <c r="BA32" s="282">
        <f t="shared" si="7"/>
        <v>0</v>
      </c>
      <c r="BB32" s="288"/>
      <c r="BC32" s="117"/>
      <c r="BD32" s="117"/>
      <c r="BE32" s="117"/>
      <c r="BF32" s="116"/>
      <c r="BG32" s="117" t="str">
        <f>VLOOKUP(G32,код!A:G,2,FALSE())</f>
        <v>РО127640   </v>
      </c>
      <c r="BH32" s="283"/>
      <c r="BI32" s="283"/>
      <c r="BJ32" s="283"/>
      <c r="BK32" s="283"/>
      <c r="BL32" s="283"/>
      <c r="BM32" s="283"/>
      <c r="BN32" s="283"/>
      <c r="BO32" s="283"/>
      <c r="BP32" s="283"/>
    </row>
    <row r="33" spans="1:68" ht="15.6" x14ac:dyDescent="0.3">
      <c r="B33" s="173" t="s">
        <v>252</v>
      </c>
      <c r="C33" s="174" t="s">
        <v>253</v>
      </c>
      <c r="D33" s="135" t="s">
        <v>391</v>
      </c>
      <c r="E33" s="134" t="s">
        <v>390</v>
      </c>
      <c r="F33" t="s">
        <v>688</v>
      </c>
      <c r="G33" s="497" t="s">
        <v>103</v>
      </c>
      <c r="H33" s="438" t="s">
        <v>104</v>
      </c>
      <c r="I33" s="491" t="s">
        <v>390</v>
      </c>
      <c r="J33" s="492" t="s">
        <v>683</v>
      </c>
      <c r="K33" s="525"/>
      <c r="L33" s="438" t="s">
        <v>684</v>
      </c>
      <c r="M33" s="519">
        <v>7838</v>
      </c>
      <c r="N33" s="526" t="str">
        <f>'для впр'!E53</f>
        <v>Кромка в колір</v>
      </c>
      <c r="O33" s="432" t="str">
        <f>'для впр'!F53</f>
        <v>GL-201</v>
      </c>
      <c r="P33" s="526">
        <f>'для впр'!G53</f>
        <v>0</v>
      </c>
      <c r="Q33" s="432" t="str">
        <f>'для впр'!H53</f>
        <v>GL-201</v>
      </c>
      <c r="R33" s="526"/>
      <c r="S33" s="439" t="str">
        <f>'для впр'!J43</f>
        <v>Кромка Нестандарт</v>
      </c>
      <c r="T33" s="498">
        <f>'для впр'!K43</f>
        <v>0</v>
      </c>
      <c r="U33" s="433">
        <f>'для впр'!L43</f>
        <v>0</v>
      </c>
      <c r="V33" s="497">
        <f>'для впр'!M43</f>
        <v>0</v>
      </c>
      <c r="W33" s="526"/>
      <c r="X33" s="526"/>
      <c r="Y33" s="526"/>
      <c r="Z33" s="526"/>
      <c r="AA33" s="442" t="s">
        <v>252</v>
      </c>
      <c r="AB33" s="527" t="s">
        <v>253</v>
      </c>
      <c r="AC33" s="442" t="s">
        <v>209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685</v>
      </c>
      <c r="AN33" s="117" t="s">
        <v>383</v>
      </c>
      <c r="AR33" s="281" t="s">
        <v>22</v>
      </c>
      <c r="AS33" s="281" t="str">
        <f t="shared" si="0"/>
        <v>Кромка в колір</v>
      </c>
      <c r="AT33" s="281" t="str">
        <f t="shared" si="1"/>
        <v>GL-201</v>
      </c>
      <c r="AU33" s="281">
        <f t="shared" si="2"/>
        <v>0</v>
      </c>
      <c r="AV33" s="281" t="str">
        <f t="shared" si="3"/>
        <v>GL-201</v>
      </c>
      <c r="AW33" s="141" t="s">
        <v>212</v>
      </c>
      <c r="AX33" s="281" t="str">
        <f t="shared" si="4"/>
        <v>Кромка Нестандарт</v>
      </c>
      <c r="AY33" s="281">
        <f t="shared" si="5"/>
        <v>0</v>
      </c>
      <c r="AZ33" s="281">
        <f t="shared" si="6"/>
        <v>0</v>
      </c>
      <c r="BA33" s="282">
        <f t="shared" si="7"/>
        <v>0</v>
      </c>
      <c r="BB33" s="117"/>
      <c r="BC33" s="117"/>
      <c r="BD33" s="117"/>
      <c r="BE33" s="117"/>
      <c r="BF33" s="116"/>
      <c r="BG33" s="117" t="str">
        <f>VLOOKUP(G33,код!A:G,2,FALSE())</f>
        <v>РО127641   </v>
      </c>
    </row>
    <row r="34" spans="1:68" ht="15.6" x14ac:dyDescent="0.3">
      <c r="B34" s="173" t="s">
        <v>267</v>
      </c>
      <c r="C34" s="174" t="s">
        <v>268</v>
      </c>
      <c r="D34" s="135" t="s">
        <v>394</v>
      </c>
      <c r="E34" s="134" t="s">
        <v>393</v>
      </c>
      <c r="F34" t="s">
        <v>689</v>
      </c>
      <c r="G34" s="497" t="s">
        <v>105</v>
      </c>
      <c r="H34" s="438" t="s">
        <v>106</v>
      </c>
      <c r="I34" s="491" t="s">
        <v>393</v>
      </c>
      <c r="J34" s="492" t="s">
        <v>683</v>
      </c>
      <c r="K34" s="525"/>
      <c r="L34" s="438" t="s">
        <v>684</v>
      </c>
      <c r="M34" s="519">
        <v>7838</v>
      </c>
      <c r="N34" s="526" t="str">
        <f>'для впр'!E54</f>
        <v>Кромка в колір</v>
      </c>
      <c r="O34" s="512" t="str">
        <f>'для впр'!F54</f>
        <v>GL-802</v>
      </c>
      <c r="P34" s="433">
        <f>'для впр'!G54</f>
        <v>0</v>
      </c>
      <c r="Q34" s="438" t="str">
        <f>'для впр'!H54</f>
        <v>GL-802</v>
      </c>
      <c r="R34" s="438"/>
      <c r="S34" s="439" t="str">
        <f>'для впр'!J44</f>
        <v>Кромка Нестандарт</v>
      </c>
      <c r="T34" s="498">
        <f>'для впр'!K44</f>
        <v>0</v>
      </c>
      <c r="U34" s="433">
        <f>'для впр'!L44</f>
        <v>0</v>
      </c>
      <c r="V34" s="497">
        <f>'для впр'!M44</f>
        <v>0</v>
      </c>
      <c r="W34" s="528"/>
      <c r="X34" s="528"/>
      <c r="Y34" s="528"/>
      <c r="Z34" s="528"/>
      <c r="AA34" s="442" t="s">
        <v>267</v>
      </c>
      <c r="AB34" s="527" t="s">
        <v>268</v>
      </c>
      <c r="AC34" s="442" t="s">
        <v>209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685</v>
      </c>
      <c r="AN34" s="117" t="s">
        <v>383</v>
      </c>
      <c r="AR34" s="281" t="s">
        <v>22</v>
      </c>
      <c r="AS34" s="281" t="str">
        <f t="shared" si="0"/>
        <v>Кромка в колір</v>
      </c>
      <c r="AT34" s="281" t="str">
        <f t="shared" si="1"/>
        <v>GL-802</v>
      </c>
      <c r="AU34" s="281">
        <f t="shared" si="2"/>
        <v>0</v>
      </c>
      <c r="AV34" s="281" t="str">
        <f t="shared" si="3"/>
        <v>GL-802</v>
      </c>
      <c r="AW34" s="141" t="s">
        <v>212</v>
      </c>
      <c r="AX34" s="281" t="str">
        <f t="shared" si="4"/>
        <v>Кромка Нестандарт</v>
      </c>
      <c r="AY34" s="281">
        <f t="shared" si="5"/>
        <v>0</v>
      </c>
      <c r="AZ34" s="281">
        <f t="shared" si="6"/>
        <v>0</v>
      </c>
      <c r="BA34" s="282">
        <f t="shared" si="7"/>
        <v>0</v>
      </c>
      <c r="BB34" s="117"/>
      <c r="BC34" s="117"/>
      <c r="BD34" s="117"/>
      <c r="BE34" s="117"/>
      <c r="BF34" s="116"/>
      <c r="BG34" s="117" t="str">
        <f>VLOOKUP(G34,код!A:G,2,FALSE())</f>
        <v>РО127642   </v>
      </c>
    </row>
    <row r="35" spans="1:68" ht="15.6" x14ac:dyDescent="0.3">
      <c r="A35" s="283"/>
      <c r="B35" s="297" t="s">
        <v>398</v>
      </c>
      <c r="C35" s="298" t="s">
        <v>399</v>
      </c>
      <c r="D35" s="286" t="s">
        <v>397</v>
      </c>
      <c r="E35" s="192" t="s">
        <v>396</v>
      </c>
      <c r="F35" s="283" t="s">
        <v>690</v>
      </c>
      <c r="G35" s="497" t="s">
        <v>107</v>
      </c>
      <c r="H35" s="506" t="s">
        <v>108</v>
      </c>
      <c r="I35" s="427" t="s">
        <v>396</v>
      </c>
      <c r="J35" s="504" t="s">
        <v>683</v>
      </c>
      <c r="K35" s="523"/>
      <c r="L35" s="506" t="s">
        <v>684</v>
      </c>
      <c r="M35" s="519">
        <v>7838</v>
      </c>
      <c r="N35" s="511" t="str">
        <f>'для впр'!E55</f>
        <v>Кромка в колір</v>
      </c>
      <c r="O35" s="513" t="str">
        <f>'для впр'!F55</f>
        <v>GL-807</v>
      </c>
      <c r="P35" s="514">
        <f>'для впр'!G55</f>
        <v>0</v>
      </c>
      <c r="Q35" s="497" t="str">
        <f>'для впр'!H55</f>
        <v>GL-807</v>
      </c>
      <c r="R35" s="497"/>
      <c r="S35" s="439" t="str">
        <f>'для впр'!J45</f>
        <v>Кромка Нестандарт</v>
      </c>
      <c r="T35" s="498">
        <f>'для впр'!K45</f>
        <v>0</v>
      </c>
      <c r="U35" s="433">
        <f>'для впр'!L45</f>
        <v>0</v>
      </c>
      <c r="V35" s="497">
        <f>'для впр'!M45</f>
        <v>0</v>
      </c>
      <c r="W35" s="497"/>
      <c r="X35" s="497"/>
      <c r="Y35" s="497"/>
      <c r="Z35" s="497"/>
      <c r="AA35" s="515" t="s">
        <v>398</v>
      </c>
      <c r="AB35" s="524" t="s">
        <v>399</v>
      </c>
      <c r="AC35" s="515" t="s">
        <v>209</v>
      </c>
      <c r="AD35" s="283">
        <v>32</v>
      </c>
      <c r="AE35" s="283">
        <v>32</v>
      </c>
      <c r="AF35" s="283">
        <v>0.84</v>
      </c>
      <c r="AG35" s="283">
        <v>0.81</v>
      </c>
      <c r="AH35" s="283">
        <v>0.84</v>
      </c>
      <c r="AI35" s="283">
        <v>0.81</v>
      </c>
      <c r="AJ35" s="283"/>
      <c r="AK35" s="283" t="s">
        <v>685</v>
      </c>
      <c r="AL35" s="283"/>
      <c r="AM35" s="283"/>
      <c r="AN35" s="288" t="s">
        <v>383</v>
      </c>
      <c r="AO35" s="283"/>
      <c r="AP35" s="283"/>
      <c r="AQ35" s="283"/>
      <c r="AR35" s="281" t="s">
        <v>22</v>
      </c>
      <c r="AS35" s="281" t="str">
        <f t="shared" si="0"/>
        <v>Кромка в колір</v>
      </c>
      <c r="AT35" s="281" t="str">
        <f t="shared" si="1"/>
        <v>GL-807</v>
      </c>
      <c r="AU35" s="281">
        <f t="shared" si="2"/>
        <v>0</v>
      </c>
      <c r="AV35" s="281" t="str">
        <f t="shared" si="3"/>
        <v>GL-807</v>
      </c>
      <c r="AW35" s="141" t="s">
        <v>212</v>
      </c>
      <c r="AX35" s="281" t="str">
        <f t="shared" si="4"/>
        <v>Кромка Нестандарт</v>
      </c>
      <c r="AY35" s="281">
        <f t="shared" si="5"/>
        <v>0</v>
      </c>
      <c r="AZ35" s="281">
        <f t="shared" si="6"/>
        <v>0</v>
      </c>
      <c r="BA35" s="282">
        <f t="shared" si="7"/>
        <v>0</v>
      </c>
      <c r="BB35" s="288"/>
      <c r="BC35" s="117"/>
      <c r="BD35" s="117"/>
      <c r="BE35" s="117"/>
      <c r="BF35" s="116"/>
      <c r="BG35" s="117" t="str">
        <f>VLOOKUP(G35,код!A:G,2,FALSE())</f>
        <v>РО127643   </v>
      </c>
      <c r="BH35" s="283"/>
      <c r="BI35" s="283"/>
      <c r="BJ35" s="283"/>
      <c r="BK35" s="283"/>
      <c r="BL35" s="283"/>
      <c r="BM35" s="283"/>
      <c r="BN35" s="283"/>
      <c r="BO35" s="283"/>
      <c r="BP35" s="283"/>
    </row>
    <row r="36" spans="1:68" ht="15.6" x14ac:dyDescent="0.3">
      <c r="A36" s="283"/>
      <c r="B36" s="302" t="s">
        <v>404</v>
      </c>
      <c r="C36" s="303" t="s">
        <v>405</v>
      </c>
      <c r="D36" s="286" t="s">
        <v>403</v>
      </c>
      <c r="E36" s="192" t="s">
        <v>402</v>
      </c>
      <c r="F36" s="283" t="s">
        <v>691</v>
      </c>
      <c r="G36" s="497" t="s">
        <v>111</v>
      </c>
      <c r="H36" s="506" t="s">
        <v>112</v>
      </c>
      <c r="I36" s="427" t="s">
        <v>402</v>
      </c>
      <c r="J36" s="504" t="s">
        <v>683</v>
      </c>
      <c r="K36" s="523"/>
      <c r="L36" s="506" t="s">
        <v>684</v>
      </c>
      <c r="M36" s="519">
        <v>7838</v>
      </c>
      <c r="N36" s="511" t="str">
        <f>'для впр'!E56</f>
        <v>Кромка в колір</v>
      </c>
      <c r="O36" s="513" t="str">
        <f>'для впр'!F56</f>
        <v>GL-808</v>
      </c>
      <c r="P36" s="514">
        <f>'для впр'!G56</f>
        <v>0</v>
      </c>
      <c r="Q36" s="497" t="str">
        <f>'для впр'!H56</f>
        <v>GL-808</v>
      </c>
      <c r="R36" s="497"/>
      <c r="S36" s="439" t="str">
        <f>'для впр'!J46</f>
        <v>Кромка Нестандарт</v>
      </c>
      <c r="T36" s="498">
        <f>'для впр'!K46</f>
        <v>0</v>
      </c>
      <c r="U36" s="433">
        <f>'для впр'!L46</f>
        <v>0</v>
      </c>
      <c r="V36" s="497">
        <f>'для впр'!M46</f>
        <v>0</v>
      </c>
      <c r="W36" s="497"/>
      <c r="X36" s="497"/>
      <c r="Y36" s="497"/>
      <c r="Z36" s="497"/>
      <c r="AA36" s="515" t="s">
        <v>404</v>
      </c>
      <c r="AB36" s="524" t="s">
        <v>405</v>
      </c>
      <c r="AC36" s="515" t="s">
        <v>209</v>
      </c>
      <c r="AD36" s="283">
        <v>32</v>
      </c>
      <c r="AE36" s="283">
        <v>32</v>
      </c>
      <c r="AF36" s="283">
        <v>0.84</v>
      </c>
      <c r="AG36" s="283">
        <v>0.81</v>
      </c>
      <c r="AH36" s="283">
        <v>0.84</v>
      </c>
      <c r="AI36" s="283">
        <v>0.81</v>
      </c>
      <c r="AJ36" s="283"/>
      <c r="AK36" s="283" t="s">
        <v>685</v>
      </c>
      <c r="AL36" s="283"/>
      <c r="AM36" s="283"/>
      <c r="AN36" s="305" t="s">
        <v>383</v>
      </c>
      <c r="AO36" s="283"/>
      <c r="AP36" s="283"/>
      <c r="AQ36" s="283"/>
      <c r="AR36" s="281" t="s">
        <v>22</v>
      </c>
      <c r="AS36" s="281" t="str">
        <f t="shared" si="0"/>
        <v>Кромка в колір</v>
      </c>
      <c r="AT36" s="281" t="str">
        <f t="shared" si="1"/>
        <v>GL-808</v>
      </c>
      <c r="AU36" s="281">
        <f t="shared" si="2"/>
        <v>0</v>
      </c>
      <c r="AV36" s="281" t="str">
        <f t="shared" si="3"/>
        <v>GL-808</v>
      </c>
      <c r="AW36" s="141" t="s">
        <v>212</v>
      </c>
      <c r="AX36" s="281" t="str">
        <f t="shared" si="4"/>
        <v>Кромка Нестандарт</v>
      </c>
      <c r="AY36" s="281">
        <f t="shared" si="5"/>
        <v>0</v>
      </c>
      <c r="AZ36" s="281">
        <f t="shared" si="6"/>
        <v>0</v>
      </c>
      <c r="BA36" s="282">
        <f t="shared" si="7"/>
        <v>0</v>
      </c>
      <c r="BB36" s="288"/>
      <c r="BC36" s="117"/>
      <c r="BD36" s="117"/>
      <c r="BE36" s="117"/>
      <c r="BF36" s="116"/>
      <c r="BG36" s="117" t="str">
        <f>VLOOKUP(G36,код!A:G,2,FALSE())</f>
        <v>РО127644   </v>
      </c>
      <c r="BH36" s="283"/>
      <c r="BI36" s="283"/>
      <c r="BJ36" s="283"/>
      <c r="BK36" s="283"/>
      <c r="BL36" s="283"/>
      <c r="BM36" s="283"/>
      <c r="BN36" s="283"/>
      <c r="BO36" s="283"/>
      <c r="BP36" s="283"/>
    </row>
    <row r="37" spans="1:68" ht="15.6" x14ac:dyDescent="0.3">
      <c r="A37" s="283"/>
      <c r="B37" s="297" t="s">
        <v>410</v>
      </c>
      <c r="C37" s="298" t="s">
        <v>411</v>
      </c>
      <c r="D37" s="286" t="s">
        <v>409</v>
      </c>
      <c r="E37" s="192" t="s">
        <v>408</v>
      </c>
      <c r="F37" s="283" t="s">
        <v>692</v>
      </c>
      <c r="G37" s="497" t="s">
        <v>109</v>
      </c>
      <c r="H37" s="506" t="s">
        <v>110</v>
      </c>
      <c r="I37" s="427" t="s">
        <v>408</v>
      </c>
      <c r="J37" s="504" t="s">
        <v>683</v>
      </c>
      <c r="K37" s="523"/>
      <c r="L37" s="506" t="s">
        <v>684</v>
      </c>
      <c r="M37" s="519">
        <v>7838</v>
      </c>
      <c r="N37" s="511" t="str">
        <f>'для впр'!E57</f>
        <v>Кромка в колір</v>
      </c>
      <c r="O37" s="513" t="str">
        <f>'для впр'!F57</f>
        <v>GL-402</v>
      </c>
      <c r="P37" s="514">
        <f>'для впр'!G57</f>
        <v>0</v>
      </c>
      <c r="Q37" s="497" t="str">
        <f>'для впр'!H57</f>
        <v>GL-402</v>
      </c>
      <c r="R37" s="497"/>
      <c r="S37" s="439" t="str">
        <f>'для впр'!J50</f>
        <v>Кромка Нестандарт</v>
      </c>
      <c r="T37" s="498">
        <f>'для впр'!K50</f>
        <v>0</v>
      </c>
      <c r="U37" s="433">
        <f>'для впр'!L50</f>
        <v>0</v>
      </c>
      <c r="V37" s="497">
        <f>'для впр'!M50</f>
        <v>0</v>
      </c>
      <c r="W37" s="497"/>
      <c r="X37" s="497"/>
      <c r="Y37" s="497"/>
      <c r="Z37" s="497"/>
      <c r="AA37" s="515" t="s">
        <v>410</v>
      </c>
      <c r="AB37" s="524" t="s">
        <v>411</v>
      </c>
      <c r="AC37" s="515" t="s">
        <v>209</v>
      </c>
      <c r="AD37" s="283">
        <v>32</v>
      </c>
      <c r="AE37" s="283">
        <v>32</v>
      </c>
      <c r="AF37" s="283">
        <v>0.84</v>
      </c>
      <c r="AG37" s="283">
        <v>0.81</v>
      </c>
      <c r="AH37" s="283">
        <v>0.84</v>
      </c>
      <c r="AI37" s="283">
        <v>0.81</v>
      </c>
      <c r="AJ37" s="283"/>
      <c r="AK37" s="283" t="s">
        <v>685</v>
      </c>
      <c r="AL37" s="283"/>
      <c r="AM37" s="283"/>
      <c r="AN37" s="288" t="s">
        <v>383</v>
      </c>
      <c r="AO37" s="283"/>
      <c r="AP37" s="283"/>
      <c r="AQ37" s="283"/>
      <c r="AR37" s="281" t="s">
        <v>22</v>
      </c>
      <c r="AS37" s="281" t="str">
        <f t="shared" ref="AS37:AS68" si="8">N37</f>
        <v>Кромка в колір</v>
      </c>
      <c r="AT37" s="281" t="str">
        <f t="shared" ref="AT37:AT68" si="9">O37</f>
        <v>GL-402</v>
      </c>
      <c r="AU37" s="281">
        <f t="shared" ref="AU37:AU68" si="10">P37</f>
        <v>0</v>
      </c>
      <c r="AV37" s="281" t="str">
        <f t="shared" ref="AV37:AV68" si="11">Q37</f>
        <v>GL-402</v>
      </c>
      <c r="AW37" s="141" t="s">
        <v>212</v>
      </c>
      <c r="AX37" s="281" t="str">
        <f t="shared" ref="AX37:AX68" si="12">S37</f>
        <v>Кромка Нестандарт</v>
      </c>
      <c r="AY37" s="281">
        <f t="shared" ref="AY37:AY68" si="13">T37</f>
        <v>0</v>
      </c>
      <c r="AZ37" s="281">
        <f t="shared" ref="AZ37:AZ68" si="14">U37</f>
        <v>0</v>
      </c>
      <c r="BA37" s="282">
        <f t="shared" ref="BA37:BA68" si="15">V37</f>
        <v>0</v>
      </c>
      <c r="BB37" s="288"/>
      <c r="BC37" s="117"/>
      <c r="BD37" s="117"/>
      <c r="BE37" s="117"/>
      <c r="BF37" s="116"/>
      <c r="BG37" s="117" t="str">
        <f>VLOOKUP(G37,код!A:G,2,FALSE())</f>
        <v>РО127645   </v>
      </c>
      <c r="BH37" s="283"/>
      <c r="BI37" s="283"/>
      <c r="BJ37" s="283"/>
      <c r="BK37" s="283"/>
      <c r="BL37" s="283"/>
      <c r="BM37" s="283"/>
      <c r="BN37" s="283"/>
      <c r="BO37" s="283"/>
      <c r="BP37" s="283"/>
    </row>
    <row r="38" spans="1:68" ht="15.6" x14ac:dyDescent="0.3">
      <c r="A38" s="283"/>
      <c r="B38" s="297" t="s">
        <v>416</v>
      </c>
      <c r="C38" s="298" t="s">
        <v>243</v>
      </c>
      <c r="D38" s="286" t="s">
        <v>415</v>
      </c>
      <c r="E38" s="192" t="s">
        <v>414</v>
      </c>
      <c r="F38" s="283" t="s">
        <v>693</v>
      </c>
      <c r="G38" s="497" t="s">
        <v>117</v>
      </c>
      <c r="H38" s="506" t="s">
        <v>118</v>
      </c>
      <c r="I38" s="427" t="s">
        <v>414</v>
      </c>
      <c r="J38" s="504" t="s">
        <v>694</v>
      </c>
      <c r="K38" s="523"/>
      <c r="L38" s="506" t="s">
        <v>695</v>
      </c>
      <c r="M38" s="519">
        <v>7838</v>
      </c>
      <c r="N38" s="511" t="str">
        <f>'для впр'!E58</f>
        <v>Кромка в колір</v>
      </c>
      <c r="O38" s="513" t="str">
        <f>'для впр'!F58</f>
        <v>MT-002</v>
      </c>
      <c r="P38" s="514">
        <f>'для впр'!G58</f>
        <v>0</v>
      </c>
      <c r="Q38" s="497" t="str">
        <f>'для впр'!H58</f>
        <v>MT-002</v>
      </c>
      <c r="R38" s="434"/>
      <c r="S38" s="439" t="str">
        <f>'для впр'!J51</f>
        <v>Кромка Нестандарт</v>
      </c>
      <c r="T38" s="498">
        <f>'для впр'!K51</f>
        <v>0</v>
      </c>
      <c r="U38" s="433">
        <f>'для впр'!L51</f>
        <v>0</v>
      </c>
      <c r="V38" s="497">
        <f>'для впр'!M51</f>
        <v>0</v>
      </c>
      <c r="W38" s="434"/>
      <c r="X38" s="434"/>
      <c r="Y38" s="434"/>
      <c r="Z38" s="434"/>
      <c r="AA38" s="515" t="s">
        <v>416</v>
      </c>
      <c r="AB38" s="524" t="s">
        <v>243</v>
      </c>
      <c r="AC38" s="515" t="s">
        <v>215</v>
      </c>
      <c r="AD38" s="283">
        <v>32</v>
      </c>
      <c r="AE38" s="283">
        <v>32</v>
      </c>
      <c r="AF38" s="283">
        <v>0.84</v>
      </c>
      <c r="AG38" s="283">
        <v>0.81</v>
      </c>
      <c r="AH38" s="283">
        <v>0.47</v>
      </c>
      <c r="AI38" s="283">
        <v>0.81</v>
      </c>
      <c r="AJ38" s="283"/>
      <c r="AK38" s="283" t="s">
        <v>685</v>
      </c>
      <c r="AL38" s="283"/>
      <c r="AM38" s="283"/>
      <c r="AN38" s="288" t="s">
        <v>383</v>
      </c>
      <c r="AO38" s="283"/>
      <c r="AP38" s="283"/>
      <c r="AQ38" s="283"/>
      <c r="AR38" s="281" t="s">
        <v>22</v>
      </c>
      <c r="AS38" s="281" t="str">
        <f t="shared" si="8"/>
        <v>Кромка в колір</v>
      </c>
      <c r="AT38" s="281" t="str">
        <f t="shared" si="9"/>
        <v>MT-002</v>
      </c>
      <c r="AU38" s="281">
        <f t="shared" si="10"/>
        <v>0</v>
      </c>
      <c r="AV38" s="281" t="str">
        <f t="shared" si="11"/>
        <v>MT-002</v>
      </c>
      <c r="AW38" s="141" t="s">
        <v>212</v>
      </c>
      <c r="AX38" s="281" t="str">
        <f t="shared" si="12"/>
        <v>Кромка Нестандарт</v>
      </c>
      <c r="AY38" s="281">
        <f t="shared" si="13"/>
        <v>0</v>
      </c>
      <c r="AZ38" s="281">
        <f t="shared" si="14"/>
        <v>0</v>
      </c>
      <c r="BA38" s="282">
        <f t="shared" si="15"/>
        <v>0</v>
      </c>
      <c r="BB38" s="288"/>
      <c r="BC38" s="117"/>
      <c r="BD38" s="117"/>
      <c r="BE38" s="117"/>
      <c r="BF38" s="116"/>
      <c r="BG38" s="117" t="str">
        <f>VLOOKUP(G38,код!A:G,2,FALSE())</f>
        <v>РО127646   </v>
      </c>
      <c r="BH38" s="283"/>
      <c r="BI38" s="283"/>
      <c r="BJ38" s="283"/>
      <c r="BK38" s="283"/>
      <c r="BL38" s="283"/>
      <c r="BM38" s="283"/>
      <c r="BN38" s="283"/>
      <c r="BO38" s="283"/>
      <c r="BP38" s="283"/>
    </row>
    <row r="39" spans="1:68" ht="15.6" x14ac:dyDescent="0.3">
      <c r="A39" s="283"/>
      <c r="B39" s="297" t="s">
        <v>420</v>
      </c>
      <c r="C39" s="298" t="s">
        <v>248</v>
      </c>
      <c r="D39" s="286" t="s">
        <v>419</v>
      </c>
      <c r="E39" s="192" t="s">
        <v>418</v>
      </c>
      <c r="F39" s="283" t="s">
        <v>696</v>
      </c>
      <c r="G39" s="497" t="s">
        <v>113</v>
      </c>
      <c r="H39" s="506" t="s">
        <v>114</v>
      </c>
      <c r="I39" s="427" t="s">
        <v>418</v>
      </c>
      <c r="J39" s="504" t="s">
        <v>694</v>
      </c>
      <c r="K39" s="523"/>
      <c r="L39" s="506" t="s">
        <v>695</v>
      </c>
      <c r="M39" s="519">
        <v>7838</v>
      </c>
      <c r="N39" s="511" t="str">
        <f>'для впр'!E59</f>
        <v>Кромка в колір</v>
      </c>
      <c r="O39" s="513" t="str">
        <f>'для впр'!F59</f>
        <v>MT-001</v>
      </c>
      <c r="P39" s="514">
        <f>'для впр'!G59</f>
        <v>0</v>
      </c>
      <c r="Q39" s="497" t="str">
        <f>'для впр'!H59</f>
        <v>MT-001</v>
      </c>
      <c r="R39" s="497"/>
      <c r="S39" s="439" t="str">
        <f>'для впр'!J52</f>
        <v>Кромка Нестандарт</v>
      </c>
      <c r="T39" s="498">
        <f>'для впр'!K52</f>
        <v>0</v>
      </c>
      <c r="U39" s="433">
        <f>'для впр'!L52</f>
        <v>0</v>
      </c>
      <c r="V39" s="497">
        <f>'для впр'!M52</f>
        <v>0</v>
      </c>
      <c r="W39" s="497"/>
      <c r="X39" s="497"/>
      <c r="Y39" s="497"/>
      <c r="Z39" s="497"/>
      <c r="AA39" s="515" t="s">
        <v>420</v>
      </c>
      <c r="AB39" s="524" t="s">
        <v>248</v>
      </c>
      <c r="AC39" s="515" t="s">
        <v>215</v>
      </c>
      <c r="AD39" s="283">
        <v>32</v>
      </c>
      <c r="AE39" s="283">
        <v>32</v>
      </c>
      <c r="AF39" s="283">
        <v>0.84</v>
      </c>
      <c r="AG39" s="283">
        <v>0.81</v>
      </c>
      <c r="AH39" s="283">
        <v>0.47</v>
      </c>
      <c r="AI39" s="283">
        <v>0.81</v>
      </c>
      <c r="AJ39" s="283"/>
      <c r="AK39" s="283" t="s">
        <v>685</v>
      </c>
      <c r="AL39" s="283"/>
      <c r="AM39" s="283"/>
      <c r="AN39" s="288" t="s">
        <v>383</v>
      </c>
      <c r="AO39" s="283"/>
      <c r="AP39" s="283"/>
      <c r="AQ39" s="283"/>
      <c r="AR39" s="281" t="s">
        <v>22</v>
      </c>
      <c r="AS39" s="281" t="str">
        <f t="shared" si="8"/>
        <v>Кромка в колір</v>
      </c>
      <c r="AT39" s="281" t="str">
        <f t="shared" si="9"/>
        <v>MT-001</v>
      </c>
      <c r="AU39" s="281">
        <f t="shared" si="10"/>
        <v>0</v>
      </c>
      <c r="AV39" s="281" t="str">
        <f t="shared" si="11"/>
        <v>MT-001</v>
      </c>
      <c r="AW39" s="141" t="s">
        <v>212</v>
      </c>
      <c r="AX39" s="281" t="str">
        <f t="shared" si="12"/>
        <v>Кромка Нестандарт</v>
      </c>
      <c r="AY39" s="281">
        <f t="shared" si="13"/>
        <v>0</v>
      </c>
      <c r="AZ39" s="281">
        <f t="shared" si="14"/>
        <v>0</v>
      </c>
      <c r="BA39" s="282">
        <f t="shared" si="15"/>
        <v>0</v>
      </c>
      <c r="BB39" s="288"/>
      <c r="BC39" s="117"/>
      <c r="BD39" s="117"/>
      <c r="BE39" s="117"/>
      <c r="BF39" s="116"/>
      <c r="BG39" s="117" t="str">
        <f>VLOOKUP(G39,код!A:G,2,FALSE())</f>
        <v>РО127647   </v>
      </c>
      <c r="BH39" s="283"/>
      <c r="BI39" s="283"/>
      <c r="BJ39" s="283"/>
      <c r="BK39" s="283"/>
      <c r="BL39" s="283"/>
      <c r="BM39" s="283"/>
      <c r="BN39" s="283"/>
      <c r="BO39" s="283"/>
      <c r="BP39" s="283"/>
    </row>
    <row r="40" spans="1:68" ht="15.6" x14ac:dyDescent="0.3">
      <c r="A40" s="283"/>
      <c r="B40" s="299" t="s">
        <v>424</v>
      </c>
      <c r="C40" s="300" t="s">
        <v>238</v>
      </c>
      <c r="D40" s="286" t="s">
        <v>423</v>
      </c>
      <c r="E40" s="192" t="s">
        <v>422</v>
      </c>
      <c r="F40" s="283" t="s">
        <v>697</v>
      </c>
      <c r="G40" s="497" t="s">
        <v>115</v>
      </c>
      <c r="H40" s="506" t="s">
        <v>116</v>
      </c>
      <c r="I40" s="427" t="s">
        <v>422</v>
      </c>
      <c r="J40" s="504" t="s">
        <v>694</v>
      </c>
      <c r="K40" s="523"/>
      <c r="L40" s="506" t="s">
        <v>695</v>
      </c>
      <c r="M40" s="519">
        <v>7838</v>
      </c>
      <c r="N40" s="511" t="str">
        <f>'для впр'!E60</f>
        <v>Кромка в колір</v>
      </c>
      <c r="O40" s="513" t="str">
        <f>'для впр'!F60</f>
        <v>MT-000</v>
      </c>
      <c r="P40" s="514">
        <f>'для впр'!G60</f>
        <v>0</v>
      </c>
      <c r="Q40" s="497" t="str">
        <f>'для впр'!H60</f>
        <v>MT-000</v>
      </c>
      <c r="R40" s="497"/>
      <c r="S40" s="439" t="str">
        <f>'для впр'!J53</f>
        <v>Кромка Нестандарт</v>
      </c>
      <c r="T40" s="498">
        <f>'для впр'!K53</f>
        <v>0</v>
      </c>
      <c r="U40" s="433">
        <f>'для впр'!L53</f>
        <v>0</v>
      </c>
      <c r="V40" s="497">
        <f>'для впр'!M53</f>
        <v>0</v>
      </c>
      <c r="W40" s="497"/>
      <c r="X40" s="497"/>
      <c r="Y40" s="497"/>
      <c r="Z40" s="497"/>
      <c r="AA40" s="515" t="s">
        <v>424</v>
      </c>
      <c r="AB40" s="524" t="s">
        <v>238</v>
      </c>
      <c r="AC40" s="515" t="s">
        <v>215</v>
      </c>
      <c r="AD40" s="283">
        <v>32</v>
      </c>
      <c r="AE40" s="283">
        <v>32</v>
      </c>
      <c r="AF40" s="283">
        <v>0.84</v>
      </c>
      <c r="AG40" s="283">
        <v>0.81</v>
      </c>
      <c r="AH40" s="283">
        <v>0.47</v>
      </c>
      <c r="AI40" s="283">
        <v>0.81</v>
      </c>
      <c r="AJ40" s="283"/>
      <c r="AK40" s="283" t="s">
        <v>685</v>
      </c>
      <c r="AL40" s="283"/>
      <c r="AM40" s="283"/>
      <c r="AN40" s="301" t="s">
        <v>383</v>
      </c>
      <c r="AO40" s="283"/>
      <c r="AP40" s="283"/>
      <c r="AQ40" s="283"/>
      <c r="AR40" s="281" t="s">
        <v>22</v>
      </c>
      <c r="AS40" s="281" t="str">
        <f t="shared" si="8"/>
        <v>Кромка в колір</v>
      </c>
      <c r="AT40" s="281" t="str">
        <f t="shared" si="9"/>
        <v>MT-000</v>
      </c>
      <c r="AU40" s="281">
        <f t="shared" si="10"/>
        <v>0</v>
      </c>
      <c r="AV40" s="281" t="str">
        <f t="shared" si="11"/>
        <v>MT-000</v>
      </c>
      <c r="AW40" s="141" t="s">
        <v>212</v>
      </c>
      <c r="AX40" s="281" t="str">
        <f t="shared" si="12"/>
        <v>Кромка Нестандарт</v>
      </c>
      <c r="AY40" s="281">
        <f t="shared" si="13"/>
        <v>0</v>
      </c>
      <c r="AZ40" s="281">
        <f t="shared" si="14"/>
        <v>0</v>
      </c>
      <c r="BA40" s="282">
        <f t="shared" si="15"/>
        <v>0</v>
      </c>
      <c r="BB40" s="288"/>
      <c r="BC40" s="117"/>
      <c r="BD40" s="117"/>
      <c r="BE40" s="117"/>
      <c r="BF40" s="116"/>
      <c r="BG40" s="117" t="str">
        <f>VLOOKUP(G40,код!A:G,2,FALSE())</f>
        <v>РО127648   </v>
      </c>
      <c r="BH40" s="283"/>
      <c r="BI40" s="283"/>
      <c r="BJ40" s="283"/>
      <c r="BK40" s="283"/>
      <c r="BL40" s="283"/>
      <c r="BM40" s="283"/>
      <c r="BN40" s="283"/>
      <c r="BO40" s="283"/>
      <c r="BP40" s="283"/>
    </row>
    <row r="41" spans="1:68" ht="15.6" x14ac:dyDescent="0.3">
      <c r="B41" s="173" t="s">
        <v>428</v>
      </c>
      <c r="C41" s="174" t="s">
        <v>253</v>
      </c>
      <c r="D41" s="135" t="s">
        <v>427</v>
      </c>
      <c r="E41" s="134" t="s">
        <v>426</v>
      </c>
      <c r="F41" t="s">
        <v>698</v>
      </c>
      <c r="G41" s="497" t="s">
        <v>119</v>
      </c>
      <c r="H41" s="438" t="s">
        <v>120</v>
      </c>
      <c r="I41" s="491" t="s">
        <v>426</v>
      </c>
      <c r="J41" s="492" t="s">
        <v>694</v>
      </c>
      <c r="K41" s="525"/>
      <c r="L41" s="438" t="s">
        <v>695</v>
      </c>
      <c r="M41" s="519">
        <v>7838</v>
      </c>
      <c r="N41" s="526" t="str">
        <f>'для впр'!E61</f>
        <v>Кромка в колір</v>
      </c>
      <c r="O41" s="512" t="str">
        <f>'для впр'!F61</f>
        <v>MT-201</v>
      </c>
      <c r="P41" s="433">
        <f>'для впр'!G61</f>
        <v>0</v>
      </c>
      <c r="Q41" s="438" t="str">
        <f>'для впр'!H61</f>
        <v>MT-201</v>
      </c>
      <c r="R41" s="438"/>
      <c r="S41" s="439" t="str">
        <f>'для впр'!J54</f>
        <v>Кромка Нестандарт</v>
      </c>
      <c r="T41" s="498">
        <f>'для впр'!K54</f>
        <v>0</v>
      </c>
      <c r="U41" s="433">
        <f>'для впр'!L54</f>
        <v>0</v>
      </c>
      <c r="V41" s="497">
        <f>'для впр'!M54</f>
        <v>0</v>
      </c>
      <c r="W41" s="438"/>
      <c r="X41" s="438"/>
      <c r="Y41" s="438"/>
      <c r="Z41" s="438"/>
      <c r="AA41" s="442" t="s">
        <v>428</v>
      </c>
      <c r="AB41" s="527" t="s">
        <v>253</v>
      </c>
      <c r="AC41" s="442" t="s">
        <v>215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685</v>
      </c>
      <c r="AN41" s="117" t="s">
        <v>383</v>
      </c>
      <c r="AR41" s="281" t="s">
        <v>22</v>
      </c>
      <c r="AS41" s="281" t="str">
        <f t="shared" si="8"/>
        <v>Кромка в колір</v>
      </c>
      <c r="AT41" s="281" t="str">
        <f t="shared" si="9"/>
        <v>MT-201</v>
      </c>
      <c r="AU41" s="281">
        <f t="shared" si="10"/>
        <v>0</v>
      </c>
      <c r="AV41" s="281" t="str">
        <f t="shared" si="11"/>
        <v>MT-201</v>
      </c>
      <c r="AW41" s="141" t="s">
        <v>212</v>
      </c>
      <c r="AX41" s="281" t="str">
        <f t="shared" si="12"/>
        <v>Кромка Нестандарт</v>
      </c>
      <c r="AY41" s="281">
        <f t="shared" si="13"/>
        <v>0</v>
      </c>
      <c r="AZ41" s="281">
        <f t="shared" si="14"/>
        <v>0</v>
      </c>
      <c r="BA41" s="282">
        <f t="shared" si="15"/>
        <v>0</v>
      </c>
      <c r="BB41" s="117"/>
      <c r="BC41" s="117"/>
      <c r="BD41" s="117"/>
      <c r="BE41" s="117"/>
      <c r="BF41" s="116"/>
      <c r="BG41" s="117" t="str">
        <f>VLOOKUP(G41,код!A:G,2,FALSE())</f>
        <v>РО127649   </v>
      </c>
    </row>
    <row r="42" spans="1:68" ht="15.6" x14ac:dyDescent="0.3">
      <c r="B42" s="173" t="s">
        <v>432</v>
      </c>
      <c r="C42" s="174" t="s">
        <v>268</v>
      </c>
      <c r="D42" s="135" t="s">
        <v>431</v>
      </c>
      <c r="E42" s="134" t="s">
        <v>430</v>
      </c>
      <c r="F42" t="s">
        <v>699</v>
      </c>
      <c r="G42" s="497" t="s">
        <v>121</v>
      </c>
      <c r="H42" s="438" t="s">
        <v>122</v>
      </c>
      <c r="I42" s="491" t="s">
        <v>430</v>
      </c>
      <c r="J42" s="492" t="s">
        <v>694</v>
      </c>
      <c r="K42" s="525"/>
      <c r="L42" s="438" t="s">
        <v>695</v>
      </c>
      <c r="M42" s="519">
        <v>7838</v>
      </c>
      <c r="N42" s="526" t="str">
        <f>'для впр'!E62</f>
        <v>Кромка в колір</v>
      </c>
      <c r="O42" s="512" t="str">
        <f>'для впр'!F62</f>
        <v>MT-802</v>
      </c>
      <c r="P42" s="433">
        <f>'для впр'!G62</f>
        <v>0</v>
      </c>
      <c r="Q42" s="438" t="str">
        <f>'для впр'!H62</f>
        <v>MT-802</v>
      </c>
      <c r="R42" s="438"/>
      <c r="S42" s="439" t="str">
        <f>'для впр'!J55</f>
        <v>Кромка Нестандарт</v>
      </c>
      <c r="T42" s="498">
        <f>'для впр'!K55</f>
        <v>0</v>
      </c>
      <c r="U42" s="433">
        <f>'для впр'!L55</f>
        <v>0</v>
      </c>
      <c r="V42" s="497">
        <f>'для впр'!M55</f>
        <v>0</v>
      </c>
      <c r="W42" s="438"/>
      <c r="X42" s="438"/>
      <c r="Y42" s="438"/>
      <c r="Z42" s="438"/>
      <c r="AA42" s="442" t="s">
        <v>432</v>
      </c>
      <c r="AB42" s="527" t="s">
        <v>268</v>
      </c>
      <c r="AC42" s="442" t="s">
        <v>215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685</v>
      </c>
      <c r="AN42" s="117" t="s">
        <v>383</v>
      </c>
      <c r="AR42" s="281" t="s">
        <v>22</v>
      </c>
      <c r="AS42" s="281" t="str">
        <f t="shared" si="8"/>
        <v>Кромка в колір</v>
      </c>
      <c r="AT42" s="281" t="str">
        <f t="shared" si="9"/>
        <v>MT-802</v>
      </c>
      <c r="AU42" s="281">
        <f t="shared" si="10"/>
        <v>0</v>
      </c>
      <c r="AV42" s="281" t="str">
        <f t="shared" si="11"/>
        <v>MT-802</v>
      </c>
      <c r="AW42" s="141" t="s">
        <v>212</v>
      </c>
      <c r="AX42" s="281" t="str">
        <f t="shared" si="12"/>
        <v>Кромка Нестандарт</v>
      </c>
      <c r="AY42" s="281">
        <f t="shared" si="13"/>
        <v>0</v>
      </c>
      <c r="AZ42" s="281">
        <f t="shared" si="14"/>
        <v>0</v>
      </c>
      <c r="BA42" s="282">
        <f t="shared" si="15"/>
        <v>0</v>
      </c>
      <c r="BB42" s="117"/>
      <c r="BC42" s="117"/>
      <c r="BD42" s="117"/>
      <c r="BE42" s="117"/>
      <c r="BF42" s="116"/>
      <c r="BG42" s="117" t="str">
        <f>VLOOKUP(G42,код!A:G,2,FALSE())</f>
        <v>РО127650   </v>
      </c>
    </row>
    <row r="43" spans="1:68" ht="15.6" x14ac:dyDescent="0.3">
      <c r="B43" s="173" t="s">
        <v>436</v>
      </c>
      <c r="C43" s="174" t="s">
        <v>399</v>
      </c>
      <c r="D43" s="135" t="s">
        <v>435</v>
      </c>
      <c r="E43" s="134" t="s">
        <v>434</v>
      </c>
      <c r="F43" t="s">
        <v>700</v>
      </c>
      <c r="G43" s="497" t="s">
        <v>123</v>
      </c>
      <c r="H43" s="438" t="s">
        <v>124</v>
      </c>
      <c r="I43" s="491" t="s">
        <v>434</v>
      </c>
      <c r="J43" s="492" t="s">
        <v>694</v>
      </c>
      <c r="K43" s="525"/>
      <c r="L43" s="438" t="s">
        <v>695</v>
      </c>
      <c r="M43" s="519">
        <v>7838</v>
      </c>
      <c r="N43" s="526" t="str">
        <f>'для впр'!E63</f>
        <v>Кромка в колір</v>
      </c>
      <c r="O43" s="512" t="str">
        <f>'для впр'!F63</f>
        <v>MT-807</v>
      </c>
      <c r="P43" s="433">
        <f>'для впр'!G63</f>
        <v>0</v>
      </c>
      <c r="Q43" s="438" t="str">
        <f>'для впр'!H63</f>
        <v>MT-807</v>
      </c>
      <c r="R43" s="438"/>
      <c r="S43" s="439" t="str">
        <f>'для впр'!J56</f>
        <v>Кромка Нестандарт</v>
      </c>
      <c r="T43" s="498">
        <f>'для впр'!K56</f>
        <v>0</v>
      </c>
      <c r="U43" s="433">
        <f>'для впр'!L56</f>
        <v>0</v>
      </c>
      <c r="V43" s="497">
        <f>'для впр'!M56</f>
        <v>0</v>
      </c>
      <c r="W43" s="438"/>
      <c r="X43" s="438"/>
      <c r="Y43" s="438"/>
      <c r="Z43" s="438"/>
      <c r="AA43" s="442" t="s">
        <v>436</v>
      </c>
      <c r="AB43" s="527" t="s">
        <v>399</v>
      </c>
      <c r="AC43" s="442" t="s">
        <v>215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685</v>
      </c>
      <c r="AN43" s="117" t="s">
        <v>383</v>
      </c>
      <c r="AR43" s="281" t="s">
        <v>22</v>
      </c>
      <c r="AS43" s="281" t="str">
        <f t="shared" si="8"/>
        <v>Кромка в колір</v>
      </c>
      <c r="AT43" s="281" t="str">
        <f t="shared" si="9"/>
        <v>MT-807</v>
      </c>
      <c r="AU43" s="281">
        <f t="shared" si="10"/>
        <v>0</v>
      </c>
      <c r="AV43" s="281" t="str">
        <f t="shared" si="11"/>
        <v>MT-807</v>
      </c>
      <c r="AW43" s="141" t="s">
        <v>212</v>
      </c>
      <c r="AX43" s="281" t="str">
        <f t="shared" si="12"/>
        <v>Кромка Нестандарт</v>
      </c>
      <c r="AY43" s="281">
        <f t="shared" si="13"/>
        <v>0</v>
      </c>
      <c r="AZ43" s="281">
        <f t="shared" si="14"/>
        <v>0</v>
      </c>
      <c r="BA43" s="282">
        <f t="shared" si="15"/>
        <v>0</v>
      </c>
      <c r="BB43" s="117"/>
      <c r="BC43" s="117"/>
      <c r="BD43" s="117"/>
      <c r="BE43" s="117"/>
      <c r="BF43" s="116"/>
      <c r="BG43" s="117" t="str">
        <f>VLOOKUP(G43,код!A:G,2,FALSE())</f>
        <v>РО127651   </v>
      </c>
    </row>
    <row r="44" spans="1:68" ht="15.6" x14ac:dyDescent="0.3">
      <c r="A44" s="283"/>
      <c r="B44" s="297" t="s">
        <v>440</v>
      </c>
      <c r="C44" s="298" t="s">
        <v>405</v>
      </c>
      <c r="D44" s="286" t="s">
        <v>439</v>
      </c>
      <c r="E44" s="192" t="s">
        <v>438</v>
      </c>
      <c r="F44" s="283" t="s">
        <v>701</v>
      </c>
      <c r="G44" s="497" t="s">
        <v>127</v>
      </c>
      <c r="H44" s="506" t="s">
        <v>128</v>
      </c>
      <c r="I44" s="427" t="s">
        <v>438</v>
      </c>
      <c r="J44" s="504" t="s">
        <v>694</v>
      </c>
      <c r="K44" s="523"/>
      <c r="L44" s="506" t="s">
        <v>695</v>
      </c>
      <c r="M44" s="519">
        <v>7838</v>
      </c>
      <c r="N44" s="511" t="str">
        <f>'для впр'!E64</f>
        <v>Кромка в колір</v>
      </c>
      <c r="O44" s="513" t="str">
        <f>'для впр'!F64</f>
        <v>MT-808</v>
      </c>
      <c r="P44" s="514">
        <f>'для впр'!G64</f>
        <v>0</v>
      </c>
      <c r="Q44" s="497" t="str">
        <f>'для впр'!H64</f>
        <v>MT-808</v>
      </c>
      <c r="R44" s="497"/>
      <c r="S44" s="439" t="str">
        <f>'для впр'!J57</f>
        <v>Кромка Нестандарт</v>
      </c>
      <c r="T44" s="498">
        <f>'для впр'!K57</f>
        <v>0</v>
      </c>
      <c r="U44" s="433">
        <f>'для впр'!L57</f>
        <v>0</v>
      </c>
      <c r="V44" s="497">
        <f>'для впр'!M57</f>
        <v>0</v>
      </c>
      <c r="W44" s="497"/>
      <c r="X44" s="497"/>
      <c r="Y44" s="497"/>
      <c r="Z44" s="497"/>
      <c r="AA44" s="515" t="s">
        <v>440</v>
      </c>
      <c r="AB44" s="524" t="s">
        <v>405</v>
      </c>
      <c r="AC44" s="515" t="s">
        <v>215</v>
      </c>
      <c r="AD44" s="283">
        <v>32</v>
      </c>
      <c r="AE44" s="283">
        <v>32</v>
      </c>
      <c r="AF44" s="283">
        <v>0.84</v>
      </c>
      <c r="AG44" s="283">
        <v>0.81</v>
      </c>
      <c r="AH44" s="283">
        <v>0.47</v>
      </c>
      <c r="AI44" s="283">
        <v>0.81</v>
      </c>
      <c r="AJ44" s="283"/>
      <c r="AK44" s="283" t="s">
        <v>685</v>
      </c>
      <c r="AL44" s="283"/>
      <c r="AM44" s="283"/>
      <c r="AN44" s="288" t="s">
        <v>383</v>
      </c>
      <c r="AO44" s="283"/>
      <c r="AP44" s="283"/>
      <c r="AQ44" s="283"/>
      <c r="AR44" s="281" t="s">
        <v>22</v>
      </c>
      <c r="AS44" s="281" t="str">
        <f t="shared" si="8"/>
        <v>Кромка в колір</v>
      </c>
      <c r="AT44" s="281" t="str">
        <f t="shared" si="9"/>
        <v>MT-808</v>
      </c>
      <c r="AU44" s="281">
        <f t="shared" si="10"/>
        <v>0</v>
      </c>
      <c r="AV44" s="281" t="str">
        <f t="shared" si="11"/>
        <v>MT-808</v>
      </c>
      <c r="AW44" s="141" t="s">
        <v>212</v>
      </c>
      <c r="AX44" s="281" t="str">
        <f t="shared" si="12"/>
        <v>Кромка Нестандарт</v>
      </c>
      <c r="AY44" s="281">
        <f t="shared" si="13"/>
        <v>0</v>
      </c>
      <c r="AZ44" s="281">
        <f t="shared" si="14"/>
        <v>0</v>
      </c>
      <c r="BA44" s="282">
        <f t="shared" si="15"/>
        <v>0</v>
      </c>
      <c r="BB44" s="288"/>
      <c r="BC44" s="117"/>
      <c r="BD44" s="117"/>
      <c r="BE44" s="117"/>
      <c r="BF44" s="116"/>
      <c r="BG44" s="117" t="str">
        <f>VLOOKUP(G44,код!A:G,2,FALSE())</f>
        <v>РО127652   </v>
      </c>
      <c r="BH44" s="283"/>
      <c r="BI44" s="283"/>
      <c r="BJ44" s="283"/>
      <c r="BK44" s="283"/>
      <c r="BL44" s="283"/>
      <c r="BM44" s="283"/>
      <c r="BN44" s="283"/>
      <c r="BO44" s="283"/>
      <c r="BP44" s="283"/>
    </row>
    <row r="45" spans="1:68" ht="15.6" x14ac:dyDescent="0.3">
      <c r="A45" s="283"/>
      <c r="B45" s="297" t="s">
        <v>444</v>
      </c>
      <c r="C45" s="298" t="s">
        <v>411</v>
      </c>
      <c r="D45" s="286" t="s">
        <v>443</v>
      </c>
      <c r="E45" s="192" t="s">
        <v>442</v>
      </c>
      <c r="F45" s="283" t="s">
        <v>702</v>
      </c>
      <c r="G45" s="497" t="s">
        <v>125</v>
      </c>
      <c r="H45" s="506" t="s">
        <v>126</v>
      </c>
      <c r="I45" s="427" t="s">
        <v>442</v>
      </c>
      <c r="J45" s="504" t="s">
        <v>694</v>
      </c>
      <c r="K45" s="523"/>
      <c r="L45" s="506" t="s">
        <v>695</v>
      </c>
      <c r="M45" s="519">
        <v>7838</v>
      </c>
      <c r="N45" s="511" t="str">
        <f>'для впр'!E65</f>
        <v>Кромка в колір</v>
      </c>
      <c r="O45" s="513" t="str">
        <f>'для впр'!F65</f>
        <v>MT-402</v>
      </c>
      <c r="P45" s="514">
        <f>'для впр'!G65</f>
        <v>0</v>
      </c>
      <c r="Q45" s="497" t="str">
        <f>'для впр'!H65</f>
        <v>MT-402</v>
      </c>
      <c r="R45" s="497"/>
      <c r="S45" s="439" t="str">
        <f>'для впр'!J58</f>
        <v>Кромка Нестандарт</v>
      </c>
      <c r="T45" s="498">
        <f>'для впр'!K58</f>
        <v>0</v>
      </c>
      <c r="U45" s="433">
        <f>'для впр'!L58</f>
        <v>0</v>
      </c>
      <c r="V45" s="497">
        <f>'для впр'!M58</f>
        <v>0</v>
      </c>
      <c r="W45" s="497"/>
      <c r="X45" s="497"/>
      <c r="Y45" s="497"/>
      <c r="Z45" s="497"/>
      <c r="AA45" s="515" t="s">
        <v>444</v>
      </c>
      <c r="AB45" s="524" t="s">
        <v>411</v>
      </c>
      <c r="AC45" s="515" t="s">
        <v>215</v>
      </c>
      <c r="AD45" s="283">
        <v>32</v>
      </c>
      <c r="AE45" s="283">
        <v>32</v>
      </c>
      <c r="AF45" s="283">
        <v>0.84</v>
      </c>
      <c r="AG45" s="283">
        <v>0.81</v>
      </c>
      <c r="AH45" s="283">
        <v>0.47</v>
      </c>
      <c r="AI45" s="283">
        <v>0.81</v>
      </c>
      <c r="AJ45" s="283"/>
      <c r="AK45" s="283" t="s">
        <v>685</v>
      </c>
      <c r="AL45" s="283"/>
      <c r="AM45" s="283"/>
      <c r="AN45" s="288" t="s">
        <v>703</v>
      </c>
      <c r="AO45" s="283"/>
      <c r="AP45" s="283"/>
      <c r="AQ45" s="283"/>
      <c r="AR45" s="281" t="s">
        <v>22</v>
      </c>
      <c r="AS45" s="281" t="str">
        <f t="shared" si="8"/>
        <v>Кромка в колір</v>
      </c>
      <c r="AT45" s="281" t="str">
        <f t="shared" si="9"/>
        <v>MT-402</v>
      </c>
      <c r="AU45" s="281">
        <f t="shared" si="10"/>
        <v>0</v>
      </c>
      <c r="AV45" s="281" t="str">
        <f t="shared" si="11"/>
        <v>MT-402</v>
      </c>
      <c r="AW45" s="141" t="s">
        <v>212</v>
      </c>
      <c r="AX45" s="281" t="str">
        <f t="shared" si="12"/>
        <v>Кромка Нестандарт</v>
      </c>
      <c r="AY45" s="281">
        <f t="shared" si="13"/>
        <v>0</v>
      </c>
      <c r="AZ45" s="281">
        <f t="shared" si="14"/>
        <v>0</v>
      </c>
      <c r="BA45" s="282">
        <f t="shared" si="15"/>
        <v>0</v>
      </c>
      <c r="BB45" s="288"/>
      <c r="BC45" s="117"/>
      <c r="BD45" s="117"/>
      <c r="BE45" s="117"/>
      <c r="BF45" s="116"/>
      <c r="BG45" s="117" t="str">
        <f>VLOOKUP(G45,код!A:G,2,FALSE())</f>
        <v>РО127653   </v>
      </c>
      <c r="BH45" s="283"/>
      <c r="BI45" s="283"/>
      <c r="BJ45" s="283"/>
      <c r="BK45" s="283"/>
      <c r="BL45" s="283"/>
      <c r="BM45" s="283"/>
      <c r="BN45" s="283"/>
      <c r="BO45" s="283"/>
      <c r="BP45" s="283"/>
    </row>
    <row r="46" spans="1:68" ht="15.6" x14ac:dyDescent="0.3">
      <c r="A46" s="283"/>
      <c r="B46" s="306"/>
      <c r="C46" s="307"/>
      <c r="D46" s="308"/>
      <c r="E46" s="192" t="s">
        <v>446</v>
      </c>
      <c r="F46" s="285" t="s">
        <v>704</v>
      </c>
      <c r="G46" s="661" t="s">
        <v>956</v>
      </c>
      <c r="H46" s="501" t="s">
        <v>957</v>
      </c>
      <c r="I46" s="427" t="s">
        <v>446</v>
      </c>
      <c r="J46" s="496" t="s">
        <v>644</v>
      </c>
      <c r="K46" s="529"/>
      <c r="L46" s="497" t="s">
        <v>645</v>
      </c>
      <c r="M46" s="507">
        <v>4626</v>
      </c>
      <c r="N46" s="511" t="str">
        <f>'для впр'!E66</f>
        <v>Кромка в колір</v>
      </c>
      <c r="O46" s="513" t="str">
        <f>'для впр'!F66</f>
        <v>GL-301</v>
      </c>
      <c r="P46" s="514">
        <f>'для впр'!G66</f>
        <v>0</v>
      </c>
      <c r="Q46" s="497" t="str">
        <f>'для впр'!H66</f>
        <v>GL-301</v>
      </c>
      <c r="R46" s="497"/>
      <c r="S46" s="439" t="str">
        <f>'для впр'!J59</f>
        <v>Кромка Нестандарт</v>
      </c>
      <c r="T46" s="498">
        <f>'для впр'!K59</f>
        <v>0</v>
      </c>
      <c r="U46" s="433">
        <f>'для впр'!L59</f>
        <v>0</v>
      </c>
      <c r="V46" s="497">
        <f>'для впр'!M59</f>
        <v>0</v>
      </c>
      <c r="W46" s="496"/>
      <c r="X46" s="496"/>
      <c r="Y46" s="496"/>
      <c r="Z46" s="496"/>
      <c r="AA46" s="530" t="s">
        <v>447</v>
      </c>
      <c r="AB46" s="531" t="s">
        <v>448</v>
      </c>
      <c r="AC46" s="500" t="s">
        <v>209</v>
      </c>
      <c r="AD46" s="283"/>
      <c r="AE46" s="283"/>
      <c r="AF46" s="283"/>
      <c r="AG46" s="283"/>
      <c r="AH46" s="283"/>
      <c r="AI46" s="283"/>
      <c r="AJ46" s="283"/>
      <c r="AK46" s="115" t="s">
        <v>13</v>
      </c>
      <c r="AL46" s="283"/>
      <c r="AM46" s="283"/>
      <c r="AN46" s="199" t="s">
        <v>383</v>
      </c>
      <c r="AO46" s="283"/>
      <c r="AP46" s="283"/>
      <c r="AQ46" s="283"/>
      <c r="AR46" s="281" t="s">
        <v>22</v>
      </c>
      <c r="AS46" s="281" t="str">
        <f t="shared" si="8"/>
        <v>Кромка в колір</v>
      </c>
      <c r="AT46" s="281" t="str">
        <f t="shared" si="9"/>
        <v>GL-301</v>
      </c>
      <c r="AU46" s="281">
        <f t="shared" si="10"/>
        <v>0</v>
      </c>
      <c r="AV46" s="281" t="str">
        <f t="shared" si="11"/>
        <v>GL-301</v>
      </c>
      <c r="AW46" s="141" t="s">
        <v>212</v>
      </c>
      <c r="AX46" s="281" t="str">
        <f t="shared" si="12"/>
        <v>Кромка Нестандарт</v>
      </c>
      <c r="AY46" s="281">
        <f t="shared" si="13"/>
        <v>0</v>
      </c>
      <c r="AZ46" s="281">
        <f t="shared" si="14"/>
        <v>0</v>
      </c>
      <c r="BA46" s="282">
        <f t="shared" si="15"/>
        <v>0</v>
      </c>
      <c r="BB46" s="288"/>
      <c r="BC46" s="117"/>
      <c r="BD46" s="117"/>
      <c r="BE46" s="117"/>
      <c r="BF46" s="116"/>
      <c r="BG46" s="117" t="str">
        <f>VLOOKUP(G46,код!A:G,2,FALSE())</f>
        <v xml:space="preserve">РО174119   </v>
      </c>
      <c r="BH46" s="283"/>
      <c r="BI46" s="283"/>
      <c r="BJ46" s="283"/>
      <c r="BK46" s="283"/>
      <c r="BL46" s="283"/>
      <c r="BM46" s="283"/>
      <c r="BN46" s="283"/>
      <c r="BO46" s="283"/>
      <c r="BP46" s="283"/>
    </row>
    <row r="47" spans="1:68" ht="15.6" x14ac:dyDescent="0.3">
      <c r="A47" s="283"/>
      <c r="B47" s="306"/>
      <c r="C47" s="307"/>
      <c r="D47" s="308"/>
      <c r="E47" s="192" t="s">
        <v>450</v>
      </c>
      <c r="F47" s="285" t="s">
        <v>705</v>
      </c>
      <c r="G47" s="660" t="s">
        <v>75</v>
      </c>
      <c r="H47" s="532" t="s">
        <v>76</v>
      </c>
      <c r="I47" s="427" t="s">
        <v>450</v>
      </c>
      <c r="J47" s="496" t="s">
        <v>644</v>
      </c>
      <c r="K47" s="529"/>
      <c r="L47" s="497" t="s">
        <v>645</v>
      </c>
      <c r="M47" s="507">
        <v>4626</v>
      </c>
      <c r="N47" s="533" t="str">
        <f>'для впр'!E67</f>
        <v>Кромка в колір</v>
      </c>
      <c r="O47" s="534" t="str">
        <f>'для впр'!F67</f>
        <v>GL-302</v>
      </c>
      <c r="P47" s="535">
        <f>'для впр'!G67</f>
        <v>0</v>
      </c>
      <c r="Q47" s="506" t="str">
        <f>'для впр'!H67</f>
        <v>GL-302</v>
      </c>
      <c r="R47" s="506"/>
      <c r="S47" s="439" t="str">
        <f>'для впр'!J60</f>
        <v>Кромка Нестандарт</v>
      </c>
      <c r="T47" s="498">
        <f>'для впр'!K60</f>
        <v>0</v>
      </c>
      <c r="U47" s="433">
        <f>'для впр'!L60</f>
        <v>0</v>
      </c>
      <c r="V47" s="497">
        <f>'для впр'!M60</f>
        <v>0</v>
      </c>
      <c r="W47" s="496"/>
      <c r="X47" s="496"/>
      <c r="Y47" s="496"/>
      <c r="Z47" s="496"/>
      <c r="AA47" s="530" t="s">
        <v>452</v>
      </c>
      <c r="AB47" s="531" t="s">
        <v>706</v>
      </c>
      <c r="AC47" s="500" t="s">
        <v>209</v>
      </c>
      <c r="AD47" s="283"/>
      <c r="AE47" s="283"/>
      <c r="AF47" s="283"/>
      <c r="AG47" s="283"/>
      <c r="AH47" s="283"/>
      <c r="AI47" s="283"/>
      <c r="AJ47" s="283"/>
      <c r="AK47" s="115" t="s">
        <v>13</v>
      </c>
      <c r="AL47" s="283"/>
      <c r="AM47" s="283"/>
      <c r="AN47" s="199"/>
      <c r="AO47" s="283"/>
      <c r="AP47" s="283"/>
      <c r="AQ47" s="283"/>
      <c r="AR47" s="281" t="s">
        <v>22</v>
      </c>
      <c r="AS47" s="281" t="str">
        <f t="shared" si="8"/>
        <v>Кромка в колір</v>
      </c>
      <c r="AT47" s="281" t="str">
        <f t="shared" si="9"/>
        <v>GL-302</v>
      </c>
      <c r="AU47" s="281">
        <f t="shared" si="10"/>
        <v>0</v>
      </c>
      <c r="AV47" s="281" t="str">
        <f t="shared" si="11"/>
        <v>GL-302</v>
      </c>
      <c r="AW47" s="141" t="s">
        <v>212</v>
      </c>
      <c r="AX47" s="281" t="str">
        <f t="shared" si="12"/>
        <v>Кромка Нестандарт</v>
      </c>
      <c r="AY47" s="281">
        <f t="shared" si="13"/>
        <v>0</v>
      </c>
      <c r="AZ47" s="281">
        <f t="shared" si="14"/>
        <v>0</v>
      </c>
      <c r="BA47" s="282">
        <f t="shared" si="15"/>
        <v>0</v>
      </c>
      <c r="BB47" s="288"/>
      <c r="BC47" s="117"/>
      <c r="BD47" s="117"/>
      <c r="BE47" s="117"/>
      <c r="BF47" s="116"/>
      <c r="BG47" s="117" t="str">
        <f>VLOOKUP(G47,код!A:G,2,FALSE())</f>
        <v>РО154628   </v>
      </c>
      <c r="BH47" s="283"/>
      <c r="BI47" s="283"/>
      <c r="BJ47" s="283"/>
      <c r="BK47" s="283"/>
      <c r="BL47" s="283"/>
      <c r="BM47" s="283"/>
      <c r="BN47" s="283"/>
      <c r="BO47" s="283"/>
      <c r="BP47" s="283"/>
    </row>
    <row r="48" spans="1:68" ht="15.6" x14ac:dyDescent="0.3">
      <c r="A48" s="283"/>
      <c r="B48" s="306"/>
      <c r="C48" s="307"/>
      <c r="D48" s="308"/>
      <c r="E48" s="192" t="s">
        <v>455</v>
      </c>
      <c r="F48" s="285" t="s">
        <v>707</v>
      </c>
      <c r="G48" s="660" t="s">
        <v>1388</v>
      </c>
      <c r="H48" s="532" t="s">
        <v>1389</v>
      </c>
      <c r="I48" s="427" t="s">
        <v>455</v>
      </c>
      <c r="J48" s="496" t="s">
        <v>644</v>
      </c>
      <c r="K48" s="529"/>
      <c r="L48" s="497" t="s">
        <v>645</v>
      </c>
      <c r="M48" s="507">
        <v>4626</v>
      </c>
      <c r="N48" s="533" t="str">
        <f>'для впр'!E68</f>
        <v>Кромка в колір</v>
      </c>
      <c r="O48" s="534" t="str">
        <f>'для впр'!F68</f>
        <v>GL-403</v>
      </c>
      <c r="P48" s="535">
        <f>'для впр'!G68</f>
        <v>0</v>
      </c>
      <c r="Q48" s="506" t="str">
        <f>'для впр'!H68</f>
        <v>GL-403</v>
      </c>
      <c r="R48" s="506"/>
      <c r="S48" s="439" t="str">
        <f>'для впр'!J61</f>
        <v>Кромка Нестандарт</v>
      </c>
      <c r="T48" s="498">
        <f>'для впр'!K61</f>
        <v>0</v>
      </c>
      <c r="U48" s="433">
        <f>'для впр'!L61</f>
        <v>0</v>
      </c>
      <c r="V48" s="497">
        <f>'для впр'!M61</f>
        <v>0</v>
      </c>
      <c r="W48" s="496"/>
      <c r="X48" s="496"/>
      <c r="Y48" s="496"/>
      <c r="Z48" s="496"/>
      <c r="AA48" s="530" t="s">
        <v>456</v>
      </c>
      <c r="AB48" s="531" t="s">
        <v>457</v>
      </c>
      <c r="AC48" s="500" t="s">
        <v>209</v>
      </c>
      <c r="AD48" s="283"/>
      <c r="AE48" s="283"/>
      <c r="AF48" s="283"/>
      <c r="AG48" s="283"/>
      <c r="AH48" s="283"/>
      <c r="AI48" s="283"/>
      <c r="AJ48" s="283"/>
      <c r="AK48" s="115" t="s">
        <v>13</v>
      </c>
      <c r="AL48" s="283"/>
      <c r="AM48" s="283"/>
      <c r="AN48" s="199" t="s">
        <v>383</v>
      </c>
      <c r="AO48" s="283"/>
      <c r="AP48" s="283"/>
      <c r="AQ48" s="283"/>
      <c r="AR48" s="281" t="s">
        <v>22</v>
      </c>
      <c r="AS48" s="281" t="str">
        <f t="shared" si="8"/>
        <v>Кромка в колір</v>
      </c>
      <c r="AT48" s="281" t="str">
        <f t="shared" si="9"/>
        <v>GL-403</v>
      </c>
      <c r="AU48" s="281">
        <f t="shared" si="10"/>
        <v>0</v>
      </c>
      <c r="AV48" s="281" t="str">
        <f t="shared" si="11"/>
        <v>GL-403</v>
      </c>
      <c r="AW48" s="141" t="s">
        <v>212</v>
      </c>
      <c r="AX48" s="281" t="str">
        <f t="shared" si="12"/>
        <v>Кромка Нестандарт</v>
      </c>
      <c r="AY48" s="281">
        <f t="shared" si="13"/>
        <v>0</v>
      </c>
      <c r="AZ48" s="281">
        <f t="shared" si="14"/>
        <v>0</v>
      </c>
      <c r="BA48" s="282">
        <f t="shared" si="15"/>
        <v>0</v>
      </c>
      <c r="BB48" s="288"/>
      <c r="BC48" s="117"/>
      <c r="BD48" s="117"/>
      <c r="BE48" s="117"/>
      <c r="BF48" s="116"/>
      <c r="BG48" s="117" t="str">
        <f>VLOOKUP(G48,код!A:G,2,FALSE())</f>
        <v xml:space="preserve">РО181790   </v>
      </c>
      <c r="BH48" s="283"/>
      <c r="BI48" s="283"/>
      <c r="BJ48" s="283"/>
      <c r="BK48" s="283"/>
      <c r="BL48" s="283"/>
      <c r="BM48" s="283"/>
      <c r="BN48" s="283"/>
      <c r="BO48" s="283"/>
      <c r="BP48" s="283"/>
    </row>
    <row r="49" spans="1:68" ht="15.6" x14ac:dyDescent="0.3">
      <c r="A49" s="283"/>
      <c r="B49" s="306"/>
      <c r="C49" s="307"/>
      <c r="D49" s="308"/>
      <c r="E49" s="192" t="s">
        <v>459</v>
      </c>
      <c r="F49" s="285" t="s">
        <v>708</v>
      </c>
      <c r="G49" s="664" t="s">
        <v>1060</v>
      </c>
      <c r="H49" s="532" t="s">
        <v>81</v>
      </c>
      <c r="I49" s="427" t="s">
        <v>459</v>
      </c>
      <c r="J49" s="496" t="s">
        <v>663</v>
      </c>
      <c r="K49" s="529"/>
      <c r="L49" s="497" t="s">
        <v>664</v>
      </c>
      <c r="M49" s="507">
        <v>5045</v>
      </c>
      <c r="N49" s="511" t="str">
        <f>'для впр'!E69</f>
        <v>Кромка в колір</v>
      </c>
      <c r="O49" s="513" t="str">
        <f>'для впр'!F69</f>
        <v>MM-203</v>
      </c>
      <c r="P49" s="514">
        <f>'для впр'!G69</f>
        <v>0</v>
      </c>
      <c r="Q49" s="497" t="str">
        <f>'для впр'!H69</f>
        <v>MM-203</v>
      </c>
      <c r="R49" s="497"/>
      <c r="S49" s="439" t="str">
        <f>'для впр'!J62</f>
        <v>Кромка Нестандарт</v>
      </c>
      <c r="T49" s="498">
        <f>'для впр'!K62</f>
        <v>0</v>
      </c>
      <c r="U49" s="433">
        <f>'для впр'!L62</f>
        <v>0</v>
      </c>
      <c r="V49" s="497">
        <f>'для впр'!M62</f>
        <v>0</v>
      </c>
      <c r="W49" s="496"/>
      <c r="X49" s="496"/>
      <c r="Y49" s="496"/>
      <c r="Z49" s="496"/>
      <c r="AA49" s="530" t="s">
        <v>460</v>
      </c>
      <c r="AB49" s="536" t="s">
        <v>461</v>
      </c>
      <c r="AC49" s="500" t="s">
        <v>217</v>
      </c>
      <c r="AD49" s="283"/>
      <c r="AE49" s="283"/>
      <c r="AF49" s="283"/>
      <c r="AG49" s="283"/>
      <c r="AH49" s="283"/>
      <c r="AI49" s="283"/>
      <c r="AJ49" s="283"/>
      <c r="AK49" s="115" t="s">
        <v>13</v>
      </c>
      <c r="AL49" s="283"/>
      <c r="AM49" s="283"/>
      <c r="AN49" s="199"/>
      <c r="AO49" s="283"/>
      <c r="AP49" s="283"/>
      <c r="AQ49" s="283"/>
      <c r="AR49" s="281" t="s">
        <v>22</v>
      </c>
      <c r="AS49" s="281" t="str">
        <f t="shared" si="8"/>
        <v>Кромка в колір</v>
      </c>
      <c r="AT49" s="281" t="str">
        <f t="shared" si="9"/>
        <v>MM-203</v>
      </c>
      <c r="AU49" s="281">
        <f t="shared" si="10"/>
        <v>0</v>
      </c>
      <c r="AV49" s="281" t="str">
        <f t="shared" si="11"/>
        <v>MM-203</v>
      </c>
      <c r="AW49" s="141" t="s">
        <v>212</v>
      </c>
      <c r="AX49" s="281" t="str">
        <f t="shared" si="12"/>
        <v>Кромка Нестандарт</v>
      </c>
      <c r="AY49" s="281">
        <f t="shared" si="13"/>
        <v>0</v>
      </c>
      <c r="AZ49" s="281">
        <f t="shared" si="14"/>
        <v>0</v>
      </c>
      <c r="BA49" s="282">
        <f t="shared" si="15"/>
        <v>0</v>
      </c>
      <c r="BB49" s="288"/>
      <c r="BC49" s="117"/>
      <c r="BD49" s="117"/>
      <c r="BE49" s="117"/>
      <c r="BF49" s="116"/>
      <c r="BG49" s="117" t="str">
        <f>VLOOKUP(G49,код!A:G,2,FALSE())</f>
        <v>РО176346</v>
      </c>
      <c r="BH49" s="283"/>
      <c r="BI49" s="283"/>
      <c r="BJ49" s="283"/>
      <c r="BK49" s="283"/>
      <c r="BL49" s="283"/>
      <c r="BM49" s="283"/>
      <c r="BN49" s="283"/>
      <c r="BO49" s="283"/>
      <c r="BP49" s="283"/>
    </row>
    <row r="50" spans="1:68" ht="15.6" x14ac:dyDescent="0.3">
      <c r="A50" s="283"/>
      <c r="B50" s="306"/>
      <c r="C50" s="307"/>
      <c r="D50" s="308"/>
      <c r="E50" s="205" t="s">
        <v>463</v>
      </c>
      <c r="F50" s="137" t="s">
        <v>709</v>
      </c>
      <c r="G50" s="663" t="s">
        <v>974</v>
      </c>
      <c r="H50" s="501" t="s">
        <v>975</v>
      </c>
      <c r="I50" s="520" t="s">
        <v>463</v>
      </c>
      <c r="J50" s="496" t="s">
        <v>663</v>
      </c>
      <c r="K50" s="529"/>
      <c r="L50" s="497" t="s">
        <v>664</v>
      </c>
      <c r="M50" s="507">
        <v>5045</v>
      </c>
      <c r="N50" s="511" t="str">
        <f>'для впр'!E70</f>
        <v>Кромка в колір</v>
      </c>
      <c r="O50" s="513" t="str">
        <f>'для впр'!F70</f>
        <v>MM-806</v>
      </c>
      <c r="P50" s="514">
        <f>'для впр'!G70</f>
        <v>0</v>
      </c>
      <c r="Q50" s="497" t="str">
        <f>'для впр'!H70</f>
        <v>MM-806</v>
      </c>
      <c r="R50" s="506"/>
      <c r="S50" s="439" t="str">
        <f>'для впр'!J63</f>
        <v>Кромка Нестандарт</v>
      </c>
      <c r="T50" s="498">
        <f>'для впр'!K63</f>
        <v>0</v>
      </c>
      <c r="U50" s="433">
        <f>'для впр'!L63</f>
        <v>0</v>
      </c>
      <c r="V50" s="497">
        <f>'для впр'!M63</f>
        <v>0</v>
      </c>
      <c r="W50" s="496"/>
      <c r="X50" s="496"/>
      <c r="Y50" s="496"/>
      <c r="Z50" s="496"/>
      <c r="AA50" s="530" t="s">
        <v>464</v>
      </c>
      <c r="AB50" s="536" t="s">
        <v>465</v>
      </c>
      <c r="AC50" s="500" t="s">
        <v>217</v>
      </c>
      <c r="AD50" s="283"/>
      <c r="AE50" s="283"/>
      <c r="AF50" s="283"/>
      <c r="AG50" s="283"/>
      <c r="AH50" s="283"/>
      <c r="AI50" s="283"/>
      <c r="AJ50" s="283"/>
      <c r="AK50" s="115" t="s">
        <v>13</v>
      </c>
      <c r="AL50" s="283"/>
      <c r="AM50" s="283"/>
      <c r="AN50" s="199" t="s">
        <v>383</v>
      </c>
      <c r="AO50" s="283"/>
      <c r="AP50" s="283"/>
      <c r="AQ50" s="283"/>
      <c r="AR50" s="281" t="s">
        <v>22</v>
      </c>
      <c r="AS50" s="281" t="str">
        <f t="shared" si="8"/>
        <v>Кромка в колір</v>
      </c>
      <c r="AT50" s="281" t="str">
        <f t="shared" si="9"/>
        <v>MM-806</v>
      </c>
      <c r="AU50" s="281">
        <f t="shared" si="10"/>
        <v>0</v>
      </c>
      <c r="AV50" s="281" t="str">
        <f t="shared" si="11"/>
        <v>MM-806</v>
      </c>
      <c r="AW50" s="141" t="s">
        <v>212</v>
      </c>
      <c r="AX50" s="281" t="str">
        <f t="shared" si="12"/>
        <v>Кромка Нестандарт</v>
      </c>
      <c r="AY50" s="281">
        <f t="shared" si="13"/>
        <v>0</v>
      </c>
      <c r="AZ50" s="281">
        <f t="shared" si="14"/>
        <v>0</v>
      </c>
      <c r="BA50" s="282">
        <f t="shared" si="15"/>
        <v>0</v>
      </c>
      <c r="BB50" s="288"/>
      <c r="BC50" s="117"/>
      <c r="BD50" s="117"/>
      <c r="BE50" s="117"/>
      <c r="BF50" s="116"/>
      <c r="BG50" s="117" t="str">
        <f>VLOOKUP(G50,код!A:G,2,FALSE())</f>
        <v xml:space="preserve">РО174135   </v>
      </c>
      <c r="BH50" s="283"/>
      <c r="BI50" s="283"/>
      <c r="BJ50" s="283"/>
      <c r="BK50" s="283"/>
      <c r="BL50" s="283"/>
      <c r="BM50" s="283"/>
      <c r="BN50" s="283"/>
      <c r="BO50" s="283"/>
      <c r="BP50" s="283"/>
    </row>
    <row r="51" spans="1:68" ht="15.6" x14ac:dyDescent="0.3">
      <c r="B51" s="312"/>
      <c r="C51" s="313"/>
      <c r="D51" s="314"/>
      <c r="E51" s="192" t="s">
        <v>467</v>
      </c>
      <c r="F51" s="285" t="s">
        <v>710</v>
      </c>
      <c r="G51" s="664" t="s">
        <v>1062</v>
      </c>
      <c r="H51" s="532" t="s">
        <v>82</v>
      </c>
      <c r="I51" s="427" t="s">
        <v>467</v>
      </c>
      <c r="J51" s="496" t="s">
        <v>663</v>
      </c>
      <c r="K51" s="529"/>
      <c r="L51" s="497" t="s">
        <v>664</v>
      </c>
      <c r="M51" s="507">
        <v>5045</v>
      </c>
      <c r="N51" s="511" t="str">
        <f>'для впр'!E71</f>
        <v>Кромка в колір</v>
      </c>
      <c r="O51" s="513" t="str">
        <f>'для впр'!F71</f>
        <v>MM-204</v>
      </c>
      <c r="P51" s="514">
        <f>'для впр'!G71</f>
        <v>0</v>
      </c>
      <c r="Q51" s="497" t="str">
        <f>'для впр'!H71</f>
        <v>MM-204</v>
      </c>
      <c r="R51" s="438"/>
      <c r="S51" s="439" t="str">
        <f>'для впр'!J64</f>
        <v>Кромка Нестандарт</v>
      </c>
      <c r="T51" s="498">
        <f>'для впр'!K64</f>
        <v>0</v>
      </c>
      <c r="U51" s="433">
        <f>'для впр'!L64</f>
        <v>0</v>
      </c>
      <c r="V51" s="497">
        <f>'для впр'!M64</f>
        <v>0</v>
      </c>
      <c r="W51" s="496"/>
      <c r="X51" s="496"/>
      <c r="Y51" s="496"/>
      <c r="Z51" s="496"/>
      <c r="AA51" s="530" t="s">
        <v>468</v>
      </c>
      <c r="AB51" s="536" t="s">
        <v>461</v>
      </c>
      <c r="AC51" s="500" t="s">
        <v>217</v>
      </c>
      <c r="AK51" s="115" t="s">
        <v>13</v>
      </c>
      <c r="AN51" s="199" t="s">
        <v>383</v>
      </c>
      <c r="AR51" s="281" t="s">
        <v>22</v>
      </c>
      <c r="AS51" s="281" t="str">
        <f t="shared" si="8"/>
        <v>Кромка в колір</v>
      </c>
      <c r="AT51" s="281" t="str">
        <f t="shared" si="9"/>
        <v>MM-204</v>
      </c>
      <c r="AU51" s="281">
        <f t="shared" si="10"/>
        <v>0</v>
      </c>
      <c r="AV51" s="281" t="str">
        <f t="shared" si="11"/>
        <v>MM-204</v>
      </c>
      <c r="AW51" s="141" t="s">
        <v>212</v>
      </c>
      <c r="AX51" s="281" t="str">
        <f t="shared" si="12"/>
        <v>Кромка Нестандарт</v>
      </c>
      <c r="AY51" s="281">
        <f t="shared" si="13"/>
        <v>0</v>
      </c>
      <c r="AZ51" s="281">
        <f t="shared" si="14"/>
        <v>0</v>
      </c>
      <c r="BA51" s="282">
        <f t="shared" si="15"/>
        <v>0</v>
      </c>
      <c r="BB51" s="117"/>
      <c r="BC51" s="117"/>
      <c r="BD51" s="117"/>
      <c r="BE51" s="117"/>
      <c r="BF51" s="116"/>
      <c r="BG51" s="117" t="str">
        <f>VLOOKUP(G51,код!A:G,2,FALSE())</f>
        <v>РО176347</v>
      </c>
    </row>
    <row r="52" spans="1:68" ht="15.6" x14ac:dyDescent="0.3">
      <c r="B52" s="312"/>
      <c r="C52" s="313"/>
      <c r="D52" s="314"/>
      <c r="E52" s="134" t="s">
        <v>353</v>
      </c>
      <c r="F52" s="283" t="s">
        <v>711</v>
      </c>
      <c r="G52" s="668" t="s">
        <v>88</v>
      </c>
      <c r="H52" s="537" t="s">
        <v>89</v>
      </c>
      <c r="I52" s="491" t="s">
        <v>353</v>
      </c>
      <c r="J52" s="504" t="s">
        <v>673</v>
      </c>
      <c r="K52" s="505"/>
      <c r="L52" s="506" t="s">
        <v>674</v>
      </c>
      <c r="M52" s="519">
        <v>4404</v>
      </c>
      <c r="N52" s="511" t="str">
        <f>'для впр'!E40</f>
        <v>Кромка в колір</v>
      </c>
      <c r="O52" s="513" t="str">
        <f>'для впр'!F40</f>
        <v>MT-AF-000</v>
      </c>
      <c r="P52" s="514">
        <f>'для впр'!G40</f>
        <v>0</v>
      </c>
      <c r="Q52" s="497" t="str">
        <f>'для впр'!H40</f>
        <v>MT-AF-000</v>
      </c>
      <c r="R52" s="497"/>
      <c r="S52" s="439" t="str">
        <f>'для впр'!J65</f>
        <v>Кромка Нестандарт</v>
      </c>
      <c r="T52" s="498">
        <f>'для впр'!K65</f>
        <v>0</v>
      </c>
      <c r="U52" s="433">
        <f>'для впр'!L65</f>
        <v>0</v>
      </c>
      <c r="V52" s="497">
        <f>'для впр'!M65</f>
        <v>0</v>
      </c>
      <c r="W52" s="497"/>
      <c r="X52" s="497"/>
      <c r="Y52" s="497"/>
      <c r="Z52" s="497"/>
      <c r="AA52" s="442" t="s">
        <v>355</v>
      </c>
      <c r="AB52" s="499" t="s">
        <v>238</v>
      </c>
      <c r="AC52" s="500" t="s">
        <v>219</v>
      </c>
      <c r="AK52" s="115" t="s">
        <v>13</v>
      </c>
      <c r="AN52" s="293" t="s">
        <v>383</v>
      </c>
      <c r="AR52" s="281" t="s">
        <v>22</v>
      </c>
      <c r="AS52" s="281" t="str">
        <f t="shared" si="8"/>
        <v>Кромка в колір</v>
      </c>
      <c r="AT52" s="281" t="str">
        <f t="shared" si="9"/>
        <v>MT-AF-000</v>
      </c>
      <c r="AU52" s="281">
        <f t="shared" si="10"/>
        <v>0</v>
      </c>
      <c r="AV52" s="281" t="str">
        <f t="shared" si="11"/>
        <v>MT-AF-000</v>
      </c>
      <c r="AW52" s="141" t="s">
        <v>212</v>
      </c>
      <c r="AX52" s="281" t="str">
        <f t="shared" si="12"/>
        <v>Кромка Нестандарт</v>
      </c>
      <c r="AY52" s="281">
        <f t="shared" si="13"/>
        <v>0</v>
      </c>
      <c r="AZ52" s="281">
        <f t="shared" si="14"/>
        <v>0</v>
      </c>
      <c r="BA52" s="282">
        <f t="shared" si="15"/>
        <v>0</v>
      </c>
      <c r="BB52" s="117"/>
      <c r="BC52" s="117"/>
      <c r="BD52" s="117"/>
      <c r="BE52" s="117"/>
      <c r="BF52" s="116"/>
      <c r="BG52" s="117" t="str">
        <f>VLOOKUP(G52,код!A:G,2,FALSE())</f>
        <v>РО141539   </v>
      </c>
    </row>
    <row r="53" spans="1:68" ht="15.6" x14ac:dyDescent="0.3">
      <c r="B53" s="312"/>
      <c r="C53" s="313"/>
      <c r="D53" s="314"/>
      <c r="E53" s="134" t="s">
        <v>357</v>
      </c>
      <c r="F53" s="283" t="s">
        <v>712</v>
      </c>
      <c r="G53" s="668" t="s">
        <v>90</v>
      </c>
      <c r="H53" s="537" t="s">
        <v>91</v>
      </c>
      <c r="I53" s="491" t="s">
        <v>357</v>
      </c>
      <c r="J53" s="504" t="s">
        <v>673</v>
      </c>
      <c r="K53" s="505"/>
      <c r="L53" s="506" t="s">
        <v>674</v>
      </c>
      <c r="M53" s="519">
        <v>4404</v>
      </c>
      <c r="N53" s="511" t="str">
        <f>'для впр'!E41</f>
        <v>Кромка в колір</v>
      </c>
      <c r="O53" s="513" t="str">
        <f>'для впр'!F41</f>
        <v>MT-AF-001</v>
      </c>
      <c r="P53" s="514">
        <f>'для впр'!G41</f>
        <v>0</v>
      </c>
      <c r="Q53" s="497" t="str">
        <f>'для впр'!H41</f>
        <v>MT-AF-001</v>
      </c>
      <c r="R53" s="497"/>
      <c r="S53" s="439" t="str">
        <f>'для впр'!J66</f>
        <v>Кромка Нестандарт</v>
      </c>
      <c r="T53" s="498">
        <f>'для впр'!K66</f>
        <v>0</v>
      </c>
      <c r="U53" s="433">
        <f>'для впр'!L66</f>
        <v>0</v>
      </c>
      <c r="V53" s="497">
        <f>'для впр'!M66</f>
        <v>0</v>
      </c>
      <c r="W53" s="497"/>
      <c r="X53" s="497"/>
      <c r="Y53" s="497"/>
      <c r="Z53" s="497"/>
      <c r="AA53" s="442" t="s">
        <v>359</v>
      </c>
      <c r="AB53" s="499" t="s">
        <v>248</v>
      </c>
      <c r="AC53" s="500" t="s">
        <v>219</v>
      </c>
      <c r="AK53" s="115" t="s">
        <v>13</v>
      </c>
      <c r="AN53" s="287" t="s">
        <v>383</v>
      </c>
      <c r="AR53" s="281" t="s">
        <v>22</v>
      </c>
      <c r="AS53" s="281" t="str">
        <f t="shared" si="8"/>
        <v>Кромка в колір</v>
      </c>
      <c r="AT53" s="281" t="str">
        <f t="shared" si="9"/>
        <v>MT-AF-001</v>
      </c>
      <c r="AU53" s="281">
        <f t="shared" si="10"/>
        <v>0</v>
      </c>
      <c r="AV53" s="281" t="str">
        <f t="shared" si="11"/>
        <v>MT-AF-001</v>
      </c>
      <c r="AW53" s="141" t="s">
        <v>212</v>
      </c>
      <c r="AX53" s="281" t="str">
        <f t="shared" si="12"/>
        <v>Кромка Нестандарт</v>
      </c>
      <c r="AY53" s="281">
        <f t="shared" si="13"/>
        <v>0</v>
      </c>
      <c r="AZ53" s="281">
        <f t="shared" si="14"/>
        <v>0</v>
      </c>
      <c r="BA53" s="282">
        <f t="shared" si="15"/>
        <v>0</v>
      </c>
      <c r="BB53" s="117"/>
      <c r="BC53" s="117"/>
      <c r="BD53" s="117"/>
      <c r="BE53" s="117"/>
      <c r="BF53" s="116"/>
      <c r="BG53" s="117" t="str">
        <f>VLOOKUP(G53,код!A:G,2,FALSE())</f>
        <v>РО141538   </v>
      </c>
    </row>
    <row r="54" spans="1:68" ht="15.6" x14ac:dyDescent="0.3">
      <c r="B54" s="312"/>
      <c r="C54" s="313"/>
      <c r="D54" s="314"/>
      <c r="E54" s="134" t="s">
        <v>361</v>
      </c>
      <c r="F54" s="283" t="s">
        <v>713</v>
      </c>
      <c r="G54" s="667" t="s">
        <v>976</v>
      </c>
      <c r="H54" s="501" t="s">
        <v>977</v>
      </c>
      <c r="I54" s="491" t="s">
        <v>361</v>
      </c>
      <c r="J54" s="504" t="s">
        <v>673</v>
      </c>
      <c r="K54" s="505"/>
      <c r="L54" s="506" t="s">
        <v>674</v>
      </c>
      <c r="M54" s="519">
        <v>4404</v>
      </c>
      <c r="N54" s="511" t="str">
        <f>'для впр'!E42</f>
        <v>Кромка в колір</v>
      </c>
      <c r="O54" s="513" t="str">
        <f>'для впр'!F42</f>
        <v>MT-AF-201</v>
      </c>
      <c r="P54" s="514">
        <f>'для впр'!G42</f>
        <v>0</v>
      </c>
      <c r="Q54" s="497" t="str">
        <f>'для впр'!H42</f>
        <v>MT-AF-201</v>
      </c>
      <c r="R54" s="497"/>
      <c r="S54" s="439" t="str">
        <f>'для впр'!J67</f>
        <v>Кромка Нестандарт</v>
      </c>
      <c r="T54" s="498">
        <f>'для впр'!K67</f>
        <v>0</v>
      </c>
      <c r="U54" s="433">
        <f>'для впр'!L67</f>
        <v>0</v>
      </c>
      <c r="V54" s="497">
        <f>'для впр'!M67</f>
        <v>0</v>
      </c>
      <c r="W54" s="497"/>
      <c r="X54" s="497"/>
      <c r="Y54" s="497"/>
      <c r="Z54" s="497"/>
      <c r="AA54" s="442" t="s">
        <v>362</v>
      </c>
      <c r="AB54" s="499" t="s">
        <v>253</v>
      </c>
      <c r="AC54" s="500" t="s">
        <v>219</v>
      </c>
      <c r="AK54" s="115" t="s">
        <v>13</v>
      </c>
      <c r="AN54" s="287" t="s">
        <v>383</v>
      </c>
      <c r="AR54" s="281" t="s">
        <v>22</v>
      </c>
      <c r="AS54" s="281" t="str">
        <f t="shared" si="8"/>
        <v>Кромка в колір</v>
      </c>
      <c r="AT54" s="281" t="str">
        <f t="shared" si="9"/>
        <v>MT-AF-201</v>
      </c>
      <c r="AU54" s="281">
        <f t="shared" si="10"/>
        <v>0</v>
      </c>
      <c r="AV54" s="281" t="str">
        <f t="shared" si="11"/>
        <v>MT-AF-201</v>
      </c>
      <c r="AW54" s="141" t="s">
        <v>212</v>
      </c>
      <c r="AX54" s="281" t="str">
        <f t="shared" si="12"/>
        <v>Кромка Нестандарт</v>
      </c>
      <c r="AY54" s="281">
        <f t="shared" si="13"/>
        <v>0</v>
      </c>
      <c r="AZ54" s="281">
        <f t="shared" si="14"/>
        <v>0</v>
      </c>
      <c r="BA54" s="282">
        <f t="shared" si="15"/>
        <v>0</v>
      </c>
      <c r="BB54" s="117"/>
      <c r="BC54" s="117"/>
      <c r="BD54" s="117"/>
      <c r="BE54" s="117"/>
      <c r="BF54" s="116"/>
      <c r="BG54" s="117" t="str">
        <f>VLOOKUP(G54,код!A:G,2,FALSE())</f>
        <v xml:space="preserve">РО174125   </v>
      </c>
    </row>
    <row r="55" spans="1:68" ht="15.6" x14ac:dyDescent="0.3">
      <c r="B55" s="312"/>
      <c r="C55" s="313"/>
      <c r="D55" s="314"/>
      <c r="E55" s="134" t="s">
        <v>364</v>
      </c>
      <c r="F55" t="s">
        <v>714</v>
      </c>
      <c r="G55" s="667" t="s">
        <v>978</v>
      </c>
      <c r="H55" s="501" t="s">
        <v>979</v>
      </c>
      <c r="I55" s="491" t="s">
        <v>364</v>
      </c>
      <c r="J55" s="492" t="s">
        <v>673</v>
      </c>
      <c r="K55" s="493"/>
      <c r="L55" s="438" t="s">
        <v>674</v>
      </c>
      <c r="M55" s="519">
        <v>4404</v>
      </c>
      <c r="N55" s="511" t="str">
        <f>'для впр'!E43</f>
        <v>Кромка в колір</v>
      </c>
      <c r="O55" s="538" t="str">
        <f>'для впр'!F43</f>
        <v>MT-AF-202</v>
      </c>
      <c r="P55" s="514">
        <f>'для впр'!G43</f>
        <v>0</v>
      </c>
      <c r="Q55" s="438" t="str">
        <f>'для впр'!H43</f>
        <v>MT-AF-202</v>
      </c>
      <c r="R55" s="438"/>
      <c r="S55" s="439" t="str">
        <f>'для впр'!J68</f>
        <v>Кромка Нестандарт</v>
      </c>
      <c r="T55" s="498">
        <f>'для впр'!K68</f>
        <v>0</v>
      </c>
      <c r="U55" s="433">
        <f>'для впр'!L68</f>
        <v>0</v>
      </c>
      <c r="V55" s="497">
        <f>'для впр'!M68</f>
        <v>0</v>
      </c>
      <c r="W55" s="438"/>
      <c r="X55" s="438"/>
      <c r="Y55" s="438"/>
      <c r="Z55" s="438"/>
      <c r="AA55" s="442" t="s">
        <v>365</v>
      </c>
      <c r="AB55" s="499" t="s">
        <v>258</v>
      </c>
      <c r="AC55" s="500" t="s">
        <v>219</v>
      </c>
      <c r="AK55" s="115" t="s">
        <v>13</v>
      </c>
      <c r="AN55" s="140" t="s">
        <v>383</v>
      </c>
      <c r="AR55" s="281" t="s">
        <v>22</v>
      </c>
      <c r="AS55" s="281" t="str">
        <f t="shared" si="8"/>
        <v>Кромка в колір</v>
      </c>
      <c r="AT55" s="281" t="str">
        <f t="shared" si="9"/>
        <v>MT-AF-202</v>
      </c>
      <c r="AU55" s="281">
        <f t="shared" si="10"/>
        <v>0</v>
      </c>
      <c r="AV55" s="281" t="str">
        <f t="shared" si="11"/>
        <v>MT-AF-202</v>
      </c>
      <c r="AW55" s="141" t="s">
        <v>212</v>
      </c>
      <c r="AX55" s="281" t="str">
        <f t="shared" si="12"/>
        <v>Кромка Нестандарт</v>
      </c>
      <c r="AY55" s="281">
        <f t="shared" si="13"/>
        <v>0</v>
      </c>
      <c r="AZ55" s="281">
        <f t="shared" si="14"/>
        <v>0</v>
      </c>
      <c r="BA55" s="282">
        <f t="shared" si="15"/>
        <v>0</v>
      </c>
      <c r="BB55" s="117"/>
      <c r="BC55" s="117"/>
      <c r="BD55" s="117"/>
      <c r="BE55" s="117"/>
      <c r="BF55" s="116"/>
      <c r="BG55" s="117" t="str">
        <f>VLOOKUP(G55,код!A:G,2,FALSE())</f>
        <v xml:space="preserve">РО174126   </v>
      </c>
    </row>
    <row r="56" spans="1:68" ht="15.6" x14ac:dyDescent="0.3">
      <c r="B56" s="312"/>
      <c r="C56" s="313"/>
      <c r="D56" s="314"/>
      <c r="E56" s="134" t="s">
        <v>367</v>
      </c>
      <c r="F56" s="283" t="s">
        <v>715</v>
      </c>
      <c r="G56" s="667" t="s">
        <v>988</v>
      </c>
      <c r="H56" s="501" t="s">
        <v>989</v>
      </c>
      <c r="I56" s="491" t="s">
        <v>367</v>
      </c>
      <c r="J56" s="504" t="s">
        <v>673</v>
      </c>
      <c r="K56" s="505"/>
      <c r="L56" s="506" t="s">
        <v>674</v>
      </c>
      <c r="M56" s="519">
        <v>4404</v>
      </c>
      <c r="N56" s="511" t="str">
        <f>'для впр'!E44</f>
        <v>Кромка в колір</v>
      </c>
      <c r="O56" s="513" t="str">
        <f>'для впр'!F44</f>
        <v>MT-AF-802</v>
      </c>
      <c r="P56" s="514">
        <f>'для впр'!G44</f>
        <v>0</v>
      </c>
      <c r="Q56" s="497" t="str">
        <f>'для впр'!H44</f>
        <v>MT-AF-802</v>
      </c>
      <c r="R56" s="497"/>
      <c r="S56" s="439" t="str">
        <f>'для впр'!J69</f>
        <v>Кромка Нестандарт</v>
      </c>
      <c r="T56" s="498">
        <f>'для впр'!K69</f>
        <v>0</v>
      </c>
      <c r="U56" s="433">
        <f>'для впр'!L69</f>
        <v>0</v>
      </c>
      <c r="V56" s="497">
        <f>'для впр'!M69</f>
        <v>0</v>
      </c>
      <c r="W56" s="497"/>
      <c r="X56" s="497"/>
      <c r="Y56" s="497"/>
      <c r="Z56" s="497"/>
      <c r="AA56" s="442" t="s">
        <v>368</v>
      </c>
      <c r="AB56" s="539" t="s">
        <v>268</v>
      </c>
      <c r="AC56" s="500" t="s">
        <v>219</v>
      </c>
      <c r="AK56" s="115" t="s">
        <v>13</v>
      </c>
      <c r="AN56" s="287" t="s">
        <v>383</v>
      </c>
      <c r="AR56" s="281" t="s">
        <v>22</v>
      </c>
      <c r="AS56" s="281" t="str">
        <f t="shared" si="8"/>
        <v>Кромка в колір</v>
      </c>
      <c r="AT56" s="281" t="str">
        <f t="shared" si="9"/>
        <v>MT-AF-802</v>
      </c>
      <c r="AU56" s="281">
        <f t="shared" si="10"/>
        <v>0</v>
      </c>
      <c r="AV56" s="281" t="str">
        <f t="shared" si="11"/>
        <v>MT-AF-802</v>
      </c>
      <c r="AW56" s="141" t="s">
        <v>212</v>
      </c>
      <c r="AX56" s="281" t="str">
        <f t="shared" si="12"/>
        <v>Кромка Нестандарт</v>
      </c>
      <c r="AY56" s="281">
        <f t="shared" si="13"/>
        <v>0</v>
      </c>
      <c r="AZ56" s="281">
        <f t="shared" si="14"/>
        <v>0</v>
      </c>
      <c r="BA56" s="282">
        <f t="shared" si="15"/>
        <v>0</v>
      </c>
      <c r="BB56" s="117"/>
      <c r="BC56" s="117"/>
      <c r="BD56" s="117"/>
      <c r="BE56" s="117"/>
      <c r="BF56" s="116"/>
      <c r="BG56" s="117" t="str">
        <f>VLOOKUP(G56,код!A:G,2,FALSE())</f>
        <v xml:space="preserve">РО174131   </v>
      </c>
    </row>
    <row r="57" spans="1:68" ht="15.6" x14ac:dyDescent="0.3">
      <c r="B57" s="312"/>
      <c r="C57" s="313"/>
      <c r="D57" s="314"/>
      <c r="E57" s="134" t="s">
        <v>370</v>
      </c>
      <c r="F57" s="283" t="s">
        <v>716</v>
      </c>
      <c r="G57" s="667" t="s">
        <v>992</v>
      </c>
      <c r="H57" s="501" t="s">
        <v>993</v>
      </c>
      <c r="I57" s="491" t="s">
        <v>370</v>
      </c>
      <c r="J57" s="504" t="s">
        <v>673</v>
      </c>
      <c r="K57" s="505"/>
      <c r="L57" s="506" t="s">
        <v>674</v>
      </c>
      <c r="M57" s="519">
        <v>4404</v>
      </c>
      <c r="N57" s="511" t="str">
        <f>'для впр'!E45</f>
        <v>Кромка в колір</v>
      </c>
      <c r="O57" s="513" t="str">
        <f>'для впр'!F45</f>
        <v>MT-AF-804</v>
      </c>
      <c r="P57" s="514">
        <f>'для впр'!G45</f>
        <v>0</v>
      </c>
      <c r="Q57" s="497" t="str">
        <f>'для впр'!H45</f>
        <v>MT-AF-804</v>
      </c>
      <c r="R57" s="497"/>
      <c r="S57" s="439" t="str">
        <f>'для впр'!J70</f>
        <v>Кромка Нестандарт</v>
      </c>
      <c r="T57" s="498">
        <f>'для впр'!K70</f>
        <v>0</v>
      </c>
      <c r="U57" s="433">
        <f>'для впр'!L70</f>
        <v>0</v>
      </c>
      <c r="V57" s="497">
        <f>'для впр'!M70</f>
        <v>0</v>
      </c>
      <c r="W57" s="497"/>
      <c r="X57" s="497"/>
      <c r="Y57" s="497"/>
      <c r="Z57" s="497"/>
      <c r="AA57" s="442" t="s">
        <v>371</v>
      </c>
      <c r="AB57" s="499" t="s">
        <v>278</v>
      </c>
      <c r="AC57" s="500" t="s">
        <v>219</v>
      </c>
      <c r="AK57" s="115" t="s">
        <v>13</v>
      </c>
      <c r="AN57" s="287" t="s">
        <v>383</v>
      </c>
      <c r="AR57" s="281" t="s">
        <v>22</v>
      </c>
      <c r="AS57" s="281" t="str">
        <f t="shared" si="8"/>
        <v>Кромка в колір</v>
      </c>
      <c r="AT57" s="281" t="str">
        <f t="shared" si="9"/>
        <v>MT-AF-804</v>
      </c>
      <c r="AU57" s="281">
        <f t="shared" si="10"/>
        <v>0</v>
      </c>
      <c r="AV57" s="281" t="str">
        <f t="shared" si="11"/>
        <v>MT-AF-804</v>
      </c>
      <c r="AW57" s="141" t="s">
        <v>212</v>
      </c>
      <c r="AX57" s="281" t="str">
        <f t="shared" si="12"/>
        <v>Кромка Нестандарт</v>
      </c>
      <c r="AY57" s="281">
        <f t="shared" si="13"/>
        <v>0</v>
      </c>
      <c r="AZ57" s="281">
        <f t="shared" si="14"/>
        <v>0</v>
      </c>
      <c r="BA57" s="282">
        <f t="shared" si="15"/>
        <v>0</v>
      </c>
      <c r="BB57" s="117"/>
      <c r="BC57" s="117"/>
      <c r="BD57" s="117"/>
      <c r="BE57" s="117"/>
      <c r="BF57" s="116"/>
      <c r="BG57" s="117" t="str">
        <f>VLOOKUP(G57,код!A:G,2,FALSE())</f>
        <v xml:space="preserve">РО174133   </v>
      </c>
    </row>
    <row r="58" spans="1:68" ht="15.6" x14ac:dyDescent="0.3">
      <c r="B58" s="312"/>
      <c r="C58" s="313"/>
      <c r="D58" s="314"/>
      <c r="E58" s="134" t="s">
        <v>373</v>
      </c>
      <c r="F58" s="283" t="s">
        <v>717</v>
      </c>
      <c r="G58" s="668" t="s">
        <v>95</v>
      </c>
      <c r="H58" s="537" t="s">
        <v>96</v>
      </c>
      <c r="I58" s="491" t="s">
        <v>373</v>
      </c>
      <c r="J58" s="504" t="s">
        <v>673</v>
      </c>
      <c r="K58" s="505"/>
      <c r="L58" s="506" t="s">
        <v>674</v>
      </c>
      <c r="M58" s="519">
        <v>4404</v>
      </c>
      <c r="N58" s="511" t="str">
        <f>'для впр'!E46</f>
        <v>Кромка в колір</v>
      </c>
      <c r="O58" s="513" t="str">
        <f>'для впр'!F46</f>
        <v>MT-AF-900</v>
      </c>
      <c r="P58" s="514">
        <f>'для впр'!G46</f>
        <v>0</v>
      </c>
      <c r="Q58" s="497" t="str">
        <f>'для впр'!H46</f>
        <v>MT-AF-900</v>
      </c>
      <c r="R58" s="497"/>
      <c r="S58" s="439" t="str">
        <f>'для впр'!J71</f>
        <v>Кромка Нестандарт</v>
      </c>
      <c r="T58" s="498">
        <f>'для впр'!K71</f>
        <v>0</v>
      </c>
      <c r="U58" s="433">
        <f>'для впр'!L71</f>
        <v>0</v>
      </c>
      <c r="V58" s="497">
        <f>'для впр'!M71</f>
        <v>0</v>
      </c>
      <c r="W58" s="497"/>
      <c r="X58" s="497"/>
      <c r="Y58" s="497"/>
      <c r="Z58" s="497"/>
      <c r="AA58" s="442" t="s">
        <v>375</v>
      </c>
      <c r="AB58" s="499" t="s">
        <v>376</v>
      </c>
      <c r="AC58" s="500" t="s">
        <v>219</v>
      </c>
      <c r="AK58" s="304" t="s">
        <v>13</v>
      </c>
      <c r="AN58" s="316" t="s">
        <v>383</v>
      </c>
      <c r="AR58" s="281" t="s">
        <v>22</v>
      </c>
      <c r="AS58" s="281" t="str">
        <f t="shared" si="8"/>
        <v>Кромка в колір</v>
      </c>
      <c r="AT58" s="281" t="str">
        <f t="shared" si="9"/>
        <v>MT-AF-900</v>
      </c>
      <c r="AU58" s="281">
        <f t="shared" si="10"/>
        <v>0</v>
      </c>
      <c r="AV58" s="281" t="str">
        <f t="shared" si="11"/>
        <v>MT-AF-900</v>
      </c>
      <c r="AW58" s="141" t="s">
        <v>212</v>
      </c>
      <c r="AX58" s="317" t="str">
        <f t="shared" si="12"/>
        <v>Кромка Нестандарт</v>
      </c>
      <c r="AY58" s="281">
        <f t="shared" si="13"/>
        <v>0</v>
      </c>
      <c r="AZ58" s="281">
        <f t="shared" si="14"/>
        <v>0</v>
      </c>
      <c r="BA58" s="282">
        <f t="shared" si="15"/>
        <v>0</v>
      </c>
      <c r="BB58" s="117"/>
      <c r="BC58" s="117"/>
      <c r="BD58" s="117"/>
      <c r="BE58" s="117"/>
      <c r="BF58" s="116"/>
      <c r="BG58" s="117" t="str">
        <f>VLOOKUP(G58,код!A:G,2,FALSE())</f>
        <v>РО141544   </v>
      </c>
    </row>
    <row r="59" spans="1:68" ht="15.6" x14ac:dyDescent="0.3">
      <c r="B59" s="312"/>
      <c r="C59" s="313"/>
      <c r="D59" s="314"/>
      <c r="E59" s="698" t="s">
        <v>470</v>
      </c>
      <c r="F59" s="699" t="s">
        <v>718</v>
      </c>
      <c r="G59" s="700" t="s">
        <v>129</v>
      </c>
      <c r="H59" s="540" t="s">
        <v>130</v>
      </c>
      <c r="I59" s="491" t="s">
        <v>470</v>
      </c>
      <c r="J59" s="492" t="s">
        <v>644</v>
      </c>
      <c r="K59" s="493"/>
      <c r="L59" s="438" t="s">
        <v>645</v>
      </c>
      <c r="M59" s="626">
        <v>2699</v>
      </c>
      <c r="N59" s="494" t="str">
        <f>'для впр'!E72</f>
        <v>Кромка в колір</v>
      </c>
      <c r="O59" s="495" t="str">
        <f>'для впр'!F72</f>
        <v>GL-0001</v>
      </c>
      <c r="P59" s="495" t="str">
        <f>'для впр'!F72</f>
        <v>GL-0001</v>
      </c>
      <c r="Q59" s="496" t="str">
        <f>'для впр'!H72</f>
        <v>GL-0001</v>
      </c>
      <c r="R59" s="496"/>
      <c r="S59" s="439" t="str">
        <f>'для впр'!J72</f>
        <v>Кромка Нестандарт</v>
      </c>
      <c r="T59" s="498">
        <f>'для впр'!K72</f>
        <v>0</v>
      </c>
      <c r="U59" s="433">
        <f>'для впр'!L72</f>
        <v>0</v>
      </c>
      <c r="V59" s="497">
        <f>'для впр'!M72</f>
        <v>0</v>
      </c>
      <c r="W59" s="496">
        <f>'для впр'!N72</f>
        <v>0</v>
      </c>
      <c r="X59" s="496">
        <f>'для впр'!O72</f>
        <v>0</v>
      </c>
      <c r="Y59" s="496">
        <f>'для впр'!P72</f>
        <v>0</v>
      </c>
      <c r="Z59" s="496">
        <f>'для впр'!Q72</f>
        <v>0</v>
      </c>
      <c r="AA59" s="442" t="s">
        <v>472</v>
      </c>
      <c r="AB59" s="541" t="s">
        <v>473</v>
      </c>
      <c r="AC59" s="442" t="s">
        <v>209</v>
      </c>
      <c r="AD59" s="508"/>
      <c r="AE59" s="117"/>
      <c r="AF59" s="117"/>
      <c r="AG59" s="117"/>
      <c r="AH59" s="117"/>
      <c r="AI59" s="117"/>
      <c r="AJ59" s="117"/>
      <c r="AK59" s="115" t="s">
        <v>719</v>
      </c>
      <c r="AL59" s="117"/>
      <c r="AM59" s="117"/>
      <c r="AN59" s="288"/>
      <c r="AO59" s="117"/>
      <c r="AP59" s="117"/>
      <c r="AQ59" s="117"/>
      <c r="AR59" s="281" t="s">
        <v>22</v>
      </c>
      <c r="AS59" s="281" t="str">
        <f t="shared" si="8"/>
        <v>Кромка в колір</v>
      </c>
      <c r="AT59" s="281" t="str">
        <f t="shared" si="9"/>
        <v>GL-0001</v>
      </c>
      <c r="AU59" s="281" t="str">
        <f t="shared" si="10"/>
        <v>GL-0001</v>
      </c>
      <c r="AV59" s="281" t="str">
        <f t="shared" si="11"/>
        <v>GL-0001</v>
      </c>
      <c r="AW59" s="141" t="s">
        <v>212</v>
      </c>
      <c r="AX59" s="281" t="str">
        <f t="shared" si="12"/>
        <v>Кромка Нестандарт</v>
      </c>
      <c r="AY59" s="281">
        <f t="shared" si="13"/>
        <v>0</v>
      </c>
      <c r="AZ59" s="281">
        <f t="shared" si="14"/>
        <v>0</v>
      </c>
      <c r="BA59" s="282">
        <f t="shared" si="15"/>
        <v>0</v>
      </c>
      <c r="BC59" s="117"/>
      <c r="BD59" s="117"/>
      <c r="BE59" s="117"/>
      <c r="BF59" s="116"/>
      <c r="BG59" s="117" t="str">
        <f>VLOOKUP(G59,код!A:G,2,FALSE())</f>
        <v>РО141456   </v>
      </c>
    </row>
    <row r="60" spans="1:68" ht="15.6" x14ac:dyDescent="0.3">
      <c r="B60" s="312"/>
      <c r="C60" s="313"/>
      <c r="D60" s="314"/>
      <c r="E60" s="698" t="s">
        <v>475</v>
      </c>
      <c r="F60" s="699" t="s">
        <v>720</v>
      </c>
      <c r="G60" s="700" t="s">
        <v>131</v>
      </c>
      <c r="H60" s="540" t="s">
        <v>132</v>
      </c>
      <c r="I60" s="491" t="s">
        <v>475</v>
      </c>
      <c r="J60" s="492" t="s">
        <v>644</v>
      </c>
      <c r="K60" s="493"/>
      <c r="L60" s="438" t="s">
        <v>645</v>
      </c>
      <c r="M60" s="626">
        <v>2699</v>
      </c>
      <c r="N60" s="494" t="str">
        <f>'для впр'!E73</f>
        <v>Кромка в колір</v>
      </c>
      <c r="O60" s="495" t="str">
        <f>'для впр'!F73</f>
        <v>GL-0002</v>
      </c>
      <c r="P60" s="495">
        <f>'для впр'!G73</f>
        <v>0</v>
      </c>
      <c r="Q60" s="496" t="str">
        <f>'для впр'!H73</f>
        <v>GL-0002</v>
      </c>
      <c r="R60" s="496"/>
      <c r="S60" s="439" t="str">
        <f>'для впр'!J73</f>
        <v>Кромка Нестандарт</v>
      </c>
      <c r="T60" s="498">
        <f>'для впр'!K73</f>
        <v>0</v>
      </c>
      <c r="U60" s="433">
        <f>'для впр'!L73</f>
        <v>0</v>
      </c>
      <c r="V60" s="497">
        <f>'для впр'!M73</f>
        <v>0</v>
      </c>
      <c r="W60" s="496" t="str">
        <f>'для впр'!J73</f>
        <v>Кромка Нестандарт</v>
      </c>
      <c r="X60" s="496">
        <f>'для впр'!O73</f>
        <v>0</v>
      </c>
      <c r="Y60" s="496">
        <f>'для впр'!P73</f>
        <v>0</v>
      </c>
      <c r="Z60" s="496">
        <f>'для впр'!Q73</f>
        <v>0</v>
      </c>
      <c r="AA60" s="442" t="s">
        <v>477</v>
      </c>
      <c r="AB60" s="541" t="s">
        <v>478</v>
      </c>
      <c r="AC60" s="442" t="s">
        <v>209</v>
      </c>
      <c r="AD60" s="508"/>
      <c r="AE60" s="117"/>
      <c r="AF60" s="117"/>
      <c r="AG60" s="117"/>
      <c r="AH60" s="117"/>
      <c r="AI60" s="117"/>
      <c r="AJ60" s="117"/>
      <c r="AK60" s="115" t="s">
        <v>719</v>
      </c>
      <c r="AL60" s="117"/>
      <c r="AM60" s="117"/>
      <c r="AN60" s="288"/>
      <c r="AO60" s="117"/>
      <c r="AP60" s="117"/>
      <c r="AQ60" s="117"/>
      <c r="AR60" s="281" t="s">
        <v>22</v>
      </c>
      <c r="AS60" s="281" t="str">
        <f t="shared" si="8"/>
        <v>Кромка в колір</v>
      </c>
      <c r="AT60" s="281" t="str">
        <f t="shared" si="9"/>
        <v>GL-0002</v>
      </c>
      <c r="AU60" s="281">
        <f t="shared" si="10"/>
        <v>0</v>
      </c>
      <c r="AV60" s="281" t="str">
        <f t="shared" si="11"/>
        <v>GL-0002</v>
      </c>
      <c r="AW60" s="141" t="s">
        <v>212</v>
      </c>
      <c r="AX60" s="281" t="str">
        <f t="shared" si="12"/>
        <v>Кромка Нестандарт</v>
      </c>
      <c r="AY60" s="281">
        <f t="shared" si="13"/>
        <v>0</v>
      </c>
      <c r="AZ60" s="281">
        <f t="shared" si="14"/>
        <v>0</v>
      </c>
      <c r="BA60" s="282">
        <f t="shared" si="15"/>
        <v>0</v>
      </c>
      <c r="BB60" s="117"/>
      <c r="BC60" s="117"/>
      <c r="BD60" s="117"/>
      <c r="BE60" s="117"/>
      <c r="BF60" s="116"/>
      <c r="BG60" s="117" t="str">
        <f>VLOOKUP(G60,код!A:G,2,FALSE())</f>
        <v>РО141457   </v>
      </c>
    </row>
    <row r="61" spans="1:68" ht="15.6" x14ac:dyDescent="0.3">
      <c r="B61" s="312"/>
      <c r="C61" s="313"/>
      <c r="D61" s="314"/>
      <c r="E61" s="698" t="s">
        <v>480</v>
      </c>
      <c r="F61" s="699" t="s">
        <v>721</v>
      </c>
      <c r="G61" s="700" t="s">
        <v>133</v>
      </c>
      <c r="H61" s="540" t="s">
        <v>134</v>
      </c>
      <c r="I61" s="491" t="s">
        <v>480</v>
      </c>
      <c r="J61" s="492" t="s">
        <v>644</v>
      </c>
      <c r="K61" s="493"/>
      <c r="L61" s="438" t="s">
        <v>645</v>
      </c>
      <c r="M61" s="626">
        <v>2699</v>
      </c>
      <c r="N61" s="494" t="str">
        <f>'для впр'!E74</f>
        <v>Кромка в колір</v>
      </c>
      <c r="O61" s="495" t="str">
        <f>'для впр'!F74</f>
        <v>GL-0003</v>
      </c>
      <c r="P61" s="495">
        <f>'для впр'!G74</f>
        <v>0</v>
      </c>
      <c r="Q61" s="496" t="str">
        <f>'для впр'!H74</f>
        <v>GL-0003</v>
      </c>
      <c r="R61" s="496"/>
      <c r="S61" s="439" t="str">
        <f>'для впр'!J74</f>
        <v>Кромка Нестандарт</v>
      </c>
      <c r="T61" s="498">
        <f>'для впр'!K74</f>
        <v>0</v>
      </c>
      <c r="U61" s="433">
        <f>'для впр'!L74</f>
        <v>0</v>
      </c>
      <c r="V61" s="497">
        <f>'для впр'!M74</f>
        <v>0</v>
      </c>
      <c r="W61" s="496">
        <f>'для впр'!N74</f>
        <v>0</v>
      </c>
      <c r="X61" s="496">
        <f>'для впр'!O74</f>
        <v>0</v>
      </c>
      <c r="Y61" s="496">
        <f>'для впр'!P74</f>
        <v>0</v>
      </c>
      <c r="Z61" s="496">
        <f>'для впр'!Q74</f>
        <v>0</v>
      </c>
      <c r="AA61" s="442" t="s">
        <v>482</v>
      </c>
      <c r="AB61" s="541" t="s">
        <v>483</v>
      </c>
      <c r="AC61" s="442" t="s">
        <v>209</v>
      </c>
      <c r="AD61" s="508"/>
      <c r="AE61" s="117"/>
      <c r="AF61" s="117"/>
      <c r="AG61" s="117"/>
      <c r="AH61" s="117"/>
      <c r="AI61" s="117"/>
      <c r="AJ61" s="117"/>
      <c r="AK61" s="115" t="s">
        <v>719</v>
      </c>
      <c r="AL61" s="117"/>
      <c r="AM61" s="117"/>
      <c r="AN61" s="288"/>
      <c r="AO61" s="117"/>
      <c r="AP61" s="117"/>
      <c r="AQ61" s="117"/>
      <c r="AR61" s="281" t="s">
        <v>22</v>
      </c>
      <c r="AS61" s="281" t="str">
        <f t="shared" si="8"/>
        <v>Кромка в колір</v>
      </c>
      <c r="AT61" s="281" t="str">
        <f t="shared" si="9"/>
        <v>GL-0003</v>
      </c>
      <c r="AU61" s="281">
        <f t="shared" si="10"/>
        <v>0</v>
      </c>
      <c r="AV61" s="281" t="str">
        <f t="shared" si="11"/>
        <v>GL-0003</v>
      </c>
      <c r="AW61" s="141" t="s">
        <v>212</v>
      </c>
      <c r="AX61" s="281" t="str">
        <f t="shared" si="12"/>
        <v>Кромка Нестандарт</v>
      </c>
      <c r="AY61" s="281">
        <f t="shared" si="13"/>
        <v>0</v>
      </c>
      <c r="AZ61" s="281">
        <f t="shared" si="14"/>
        <v>0</v>
      </c>
      <c r="BA61" s="282">
        <f t="shared" si="15"/>
        <v>0</v>
      </c>
      <c r="BB61" s="117"/>
      <c r="BC61" s="117"/>
      <c r="BD61" s="117"/>
      <c r="BE61" s="117"/>
      <c r="BF61" s="116"/>
      <c r="BG61" s="117" t="str">
        <f>VLOOKUP(G61,код!A:G,2,FALSE())</f>
        <v>РО142029   </v>
      </c>
    </row>
    <row r="62" spans="1:68" ht="15.6" x14ac:dyDescent="0.3">
      <c r="B62" s="312"/>
      <c r="C62" s="313"/>
      <c r="D62" s="314"/>
      <c r="E62" s="698" t="s">
        <v>485</v>
      </c>
      <c r="F62" s="699" t="s">
        <v>722</v>
      </c>
      <c r="G62" s="700" t="s">
        <v>135</v>
      </c>
      <c r="H62" s="540" t="s">
        <v>136</v>
      </c>
      <c r="I62" s="491" t="s">
        <v>485</v>
      </c>
      <c r="J62" s="492" t="s">
        <v>644</v>
      </c>
      <c r="K62" s="493"/>
      <c r="L62" s="438" t="s">
        <v>645</v>
      </c>
      <c r="M62" s="626">
        <v>2699</v>
      </c>
      <c r="N62" s="494" t="str">
        <f>'для впр'!E75</f>
        <v>Кромка в колір</v>
      </c>
      <c r="O62" s="495" t="str">
        <f>'для впр'!F75</f>
        <v>GL-0004</v>
      </c>
      <c r="P62" s="495">
        <f>'для впр'!G75</f>
        <v>0</v>
      </c>
      <c r="Q62" s="496" t="str">
        <f>'для впр'!H75</f>
        <v>GL-0004</v>
      </c>
      <c r="R62" s="496"/>
      <c r="S62" s="439" t="str">
        <f>'для впр'!J75</f>
        <v>Кромка Нестандарт</v>
      </c>
      <c r="T62" s="498">
        <f>'для впр'!K75</f>
        <v>0</v>
      </c>
      <c r="U62" s="433">
        <f>'для впр'!L75</f>
        <v>0</v>
      </c>
      <c r="V62" s="497">
        <f>'для впр'!M75</f>
        <v>0</v>
      </c>
      <c r="W62" s="496">
        <f>'для впр'!N75</f>
        <v>0</v>
      </c>
      <c r="X62" s="496">
        <f>'для впр'!O75</f>
        <v>0</v>
      </c>
      <c r="Y62" s="496">
        <f>'для впр'!P75</f>
        <v>0</v>
      </c>
      <c r="Z62" s="496">
        <f>'для впр'!Q75</f>
        <v>0</v>
      </c>
      <c r="AA62" s="442" t="s">
        <v>487</v>
      </c>
      <c r="AB62" s="541" t="s">
        <v>488</v>
      </c>
      <c r="AC62" s="442" t="s">
        <v>209</v>
      </c>
      <c r="AD62" s="508"/>
      <c r="AE62" s="117"/>
      <c r="AF62" s="117"/>
      <c r="AG62" s="117"/>
      <c r="AH62" s="117"/>
      <c r="AI62" s="117"/>
      <c r="AJ62" s="117"/>
      <c r="AK62" s="115" t="s">
        <v>719</v>
      </c>
      <c r="AL62" s="117"/>
      <c r="AM62" s="117"/>
      <c r="AN62" s="288"/>
      <c r="AO62" s="117"/>
      <c r="AP62" s="117"/>
      <c r="AQ62" s="117"/>
      <c r="AR62" s="281" t="s">
        <v>22</v>
      </c>
      <c r="AS62" s="281" t="str">
        <f t="shared" si="8"/>
        <v>Кромка в колір</v>
      </c>
      <c r="AT62" s="281" t="str">
        <f t="shared" si="9"/>
        <v>GL-0004</v>
      </c>
      <c r="AU62" s="281">
        <f t="shared" si="10"/>
        <v>0</v>
      </c>
      <c r="AV62" s="281" t="str">
        <f t="shared" si="11"/>
        <v>GL-0004</v>
      </c>
      <c r="AW62" s="141" t="s">
        <v>212</v>
      </c>
      <c r="AX62" s="281" t="str">
        <f t="shared" si="12"/>
        <v>Кромка Нестандарт</v>
      </c>
      <c r="AY62" s="281">
        <f t="shared" si="13"/>
        <v>0</v>
      </c>
      <c r="AZ62" s="281">
        <f t="shared" si="14"/>
        <v>0</v>
      </c>
      <c r="BA62" s="282">
        <f t="shared" si="15"/>
        <v>0</v>
      </c>
      <c r="BB62" s="117"/>
      <c r="BC62" s="117"/>
      <c r="BD62" s="117"/>
      <c r="BE62" s="117"/>
      <c r="BF62" s="116"/>
      <c r="BG62" s="117" t="str">
        <f>VLOOKUP(G62,код!A:G,2,FALSE())</f>
        <v>РО142030   </v>
      </c>
    </row>
    <row r="63" spans="1:68" ht="15.6" x14ac:dyDescent="0.3">
      <c r="B63" s="312"/>
      <c r="C63" s="313"/>
      <c r="D63" s="314"/>
      <c r="E63" s="698" t="s">
        <v>490</v>
      </c>
      <c r="F63" s="699" t="s">
        <v>723</v>
      </c>
      <c r="G63" s="700" t="s">
        <v>137</v>
      </c>
      <c r="H63" s="540" t="s">
        <v>138</v>
      </c>
      <c r="I63" s="491" t="s">
        <v>490</v>
      </c>
      <c r="J63" s="492" t="s">
        <v>644</v>
      </c>
      <c r="K63" s="493"/>
      <c r="L63" s="438" t="s">
        <v>645</v>
      </c>
      <c r="M63" s="626">
        <v>2699</v>
      </c>
      <c r="N63" s="494" t="str">
        <f>'для впр'!E76</f>
        <v>Кромка в колір</v>
      </c>
      <c r="O63" s="495" t="str">
        <f>'для впр'!F76</f>
        <v>MT-0001</v>
      </c>
      <c r="P63" s="495">
        <f>'для впр'!G76</f>
        <v>0</v>
      </c>
      <c r="Q63" s="496" t="str">
        <f>'для впр'!H76</f>
        <v>MT-0001</v>
      </c>
      <c r="R63" s="496"/>
      <c r="S63" s="439" t="str">
        <f>'для впр'!J76</f>
        <v>Кромка Нестандарт</v>
      </c>
      <c r="T63" s="498">
        <f>'для впр'!K76</f>
        <v>0</v>
      </c>
      <c r="U63" s="433">
        <f>'для впр'!L76</f>
        <v>0</v>
      </c>
      <c r="V63" s="497">
        <f>'для впр'!M76</f>
        <v>0</v>
      </c>
      <c r="W63" s="496">
        <f>'для впр'!N76</f>
        <v>0</v>
      </c>
      <c r="X63" s="496">
        <f>'для впр'!O76</f>
        <v>0</v>
      </c>
      <c r="Y63" s="496">
        <f>'для впр'!P76</f>
        <v>0</v>
      </c>
      <c r="Z63" s="496">
        <f>'для впр'!Q76</f>
        <v>0</v>
      </c>
      <c r="AA63" s="442" t="s">
        <v>492</v>
      </c>
      <c r="AB63" s="541" t="s">
        <v>473</v>
      </c>
      <c r="AC63" s="442" t="s">
        <v>215</v>
      </c>
      <c r="AD63" s="508"/>
      <c r="AE63" s="117"/>
      <c r="AF63" s="117"/>
      <c r="AG63" s="117"/>
      <c r="AH63" s="117"/>
      <c r="AI63" s="117"/>
      <c r="AJ63" s="117"/>
      <c r="AK63" s="115" t="s">
        <v>719</v>
      </c>
      <c r="AL63" s="117"/>
      <c r="AM63" s="117"/>
      <c r="AN63" s="288"/>
      <c r="AO63" s="117"/>
      <c r="AP63" s="117"/>
      <c r="AQ63" s="117"/>
      <c r="AR63" s="281" t="s">
        <v>22</v>
      </c>
      <c r="AS63" s="281" t="str">
        <f t="shared" si="8"/>
        <v>Кромка в колір</v>
      </c>
      <c r="AT63" s="281" t="str">
        <f t="shared" si="9"/>
        <v>MT-0001</v>
      </c>
      <c r="AU63" s="281">
        <f t="shared" si="10"/>
        <v>0</v>
      </c>
      <c r="AV63" s="281" t="str">
        <f t="shared" si="11"/>
        <v>MT-0001</v>
      </c>
      <c r="AW63" s="141" t="s">
        <v>212</v>
      </c>
      <c r="AX63" s="281" t="str">
        <f t="shared" si="12"/>
        <v>Кромка Нестандарт</v>
      </c>
      <c r="AY63" s="281">
        <f t="shared" si="13"/>
        <v>0</v>
      </c>
      <c r="AZ63" s="281">
        <f t="shared" si="14"/>
        <v>0</v>
      </c>
      <c r="BA63" s="282">
        <f t="shared" si="15"/>
        <v>0</v>
      </c>
      <c r="BC63" s="117"/>
      <c r="BD63" s="117"/>
      <c r="BE63" s="117"/>
      <c r="BF63" s="116"/>
      <c r="BG63" s="117" t="str">
        <f>VLOOKUP(G63,код!A:G,2,FALSE())</f>
        <v>РО141458   </v>
      </c>
    </row>
    <row r="64" spans="1:68" ht="15.6" x14ac:dyDescent="0.3">
      <c r="B64" s="312"/>
      <c r="C64" s="313"/>
      <c r="D64" s="314"/>
      <c r="E64" s="698" t="s">
        <v>494</v>
      </c>
      <c r="F64" s="699" t="s">
        <v>724</v>
      </c>
      <c r="G64" s="700" t="s">
        <v>139</v>
      </c>
      <c r="H64" s="540" t="s">
        <v>140</v>
      </c>
      <c r="I64" s="491" t="s">
        <v>494</v>
      </c>
      <c r="J64" s="492" t="s">
        <v>644</v>
      </c>
      <c r="K64" s="493"/>
      <c r="L64" s="438" t="s">
        <v>645</v>
      </c>
      <c r="M64" s="626">
        <v>2699</v>
      </c>
      <c r="N64" s="494" t="str">
        <f>'для впр'!E77</f>
        <v>Кромка в колір</v>
      </c>
      <c r="O64" s="495" t="str">
        <f>'для впр'!F77</f>
        <v>MT-0002</v>
      </c>
      <c r="P64" s="495">
        <f>'для впр'!G77</f>
        <v>0</v>
      </c>
      <c r="Q64" s="496" t="str">
        <f>'для впр'!H77</f>
        <v>MT-0002</v>
      </c>
      <c r="R64" s="496"/>
      <c r="S64" s="439" t="str">
        <f>'для впр'!J77</f>
        <v>Кромка Нестандарт</v>
      </c>
      <c r="T64" s="498">
        <f>'для впр'!K77</f>
        <v>0</v>
      </c>
      <c r="U64" s="433">
        <f>'для впр'!L77</f>
        <v>0</v>
      </c>
      <c r="V64" s="497">
        <f>'для впр'!M77</f>
        <v>0</v>
      </c>
      <c r="W64" s="496">
        <f>'для впр'!N77</f>
        <v>0</v>
      </c>
      <c r="X64" s="496">
        <f>'для впр'!O77</f>
        <v>0</v>
      </c>
      <c r="Y64" s="496">
        <f>'для впр'!P77</f>
        <v>0</v>
      </c>
      <c r="Z64" s="496">
        <f>'для впр'!Q77</f>
        <v>0</v>
      </c>
      <c r="AA64" s="442" t="s">
        <v>496</v>
      </c>
      <c r="AB64" s="541" t="s">
        <v>478</v>
      </c>
      <c r="AC64" s="442" t="s">
        <v>215</v>
      </c>
      <c r="AD64" s="508"/>
      <c r="AE64" s="117"/>
      <c r="AF64" s="117"/>
      <c r="AG64" s="117"/>
      <c r="AH64" s="117"/>
      <c r="AI64" s="117"/>
      <c r="AJ64" s="117"/>
      <c r="AK64" s="115" t="s">
        <v>719</v>
      </c>
      <c r="AL64" s="117"/>
      <c r="AM64" s="117"/>
      <c r="AN64" s="288"/>
      <c r="AO64" s="117"/>
      <c r="AP64" s="117"/>
      <c r="AQ64" s="117"/>
      <c r="AR64" s="281" t="s">
        <v>22</v>
      </c>
      <c r="AS64" s="281" t="str">
        <f t="shared" si="8"/>
        <v>Кромка в колір</v>
      </c>
      <c r="AT64" s="281" t="str">
        <f t="shared" si="9"/>
        <v>MT-0002</v>
      </c>
      <c r="AU64" s="281">
        <f t="shared" si="10"/>
        <v>0</v>
      </c>
      <c r="AV64" s="281" t="str">
        <f t="shared" si="11"/>
        <v>MT-0002</v>
      </c>
      <c r="AW64" s="141" t="s">
        <v>212</v>
      </c>
      <c r="AX64" s="281" t="str">
        <f t="shared" si="12"/>
        <v>Кромка Нестандарт</v>
      </c>
      <c r="AY64" s="281">
        <f t="shared" si="13"/>
        <v>0</v>
      </c>
      <c r="AZ64" s="281">
        <f t="shared" si="14"/>
        <v>0</v>
      </c>
      <c r="BA64" s="282">
        <f t="shared" si="15"/>
        <v>0</v>
      </c>
      <c r="BB64" s="117"/>
      <c r="BC64" s="117"/>
      <c r="BD64" s="117"/>
      <c r="BE64" s="117"/>
      <c r="BF64" s="116"/>
      <c r="BG64" s="117" t="str">
        <f>VLOOKUP(G64,код!A:G,2,FALSE())</f>
        <v>РО141459   </v>
      </c>
    </row>
    <row r="65" spans="2:59" ht="15.6" x14ac:dyDescent="0.3">
      <c r="B65" s="312"/>
      <c r="C65" s="313"/>
      <c r="D65" s="314"/>
      <c r="E65" s="698" t="s">
        <v>498</v>
      </c>
      <c r="F65" s="699" t="s">
        <v>725</v>
      </c>
      <c r="G65" s="700" t="s">
        <v>141</v>
      </c>
      <c r="H65" s="540" t="s">
        <v>142</v>
      </c>
      <c r="I65" s="491" t="s">
        <v>498</v>
      </c>
      <c r="J65" s="492" t="s">
        <v>644</v>
      </c>
      <c r="K65" s="493"/>
      <c r="L65" s="438" t="s">
        <v>645</v>
      </c>
      <c r="M65" s="626">
        <v>2699</v>
      </c>
      <c r="N65" s="494" t="str">
        <f>'для впр'!E78</f>
        <v>Кромка в колір</v>
      </c>
      <c r="O65" s="495" t="str">
        <f>'для впр'!F78</f>
        <v>MT-0003</v>
      </c>
      <c r="P65" s="495">
        <f>'для впр'!G78</f>
        <v>0</v>
      </c>
      <c r="Q65" s="496" t="str">
        <f>'для впр'!H78</f>
        <v>MT-0003</v>
      </c>
      <c r="R65" s="496"/>
      <c r="S65" s="439" t="str">
        <f>'для впр'!J78</f>
        <v>Кромка Нестандарт</v>
      </c>
      <c r="T65" s="498">
        <f>'для впр'!K78</f>
        <v>0</v>
      </c>
      <c r="U65" s="433">
        <f>'для впр'!L78</f>
        <v>0</v>
      </c>
      <c r="V65" s="497">
        <f>'для впр'!M78</f>
        <v>0</v>
      </c>
      <c r="W65" s="496">
        <f>'для впр'!N78</f>
        <v>0</v>
      </c>
      <c r="X65" s="496">
        <f>'для впр'!O78</f>
        <v>0</v>
      </c>
      <c r="Y65" s="496">
        <f>'для впр'!P78</f>
        <v>0</v>
      </c>
      <c r="Z65" s="496">
        <f>'для впр'!Q78</f>
        <v>0</v>
      </c>
      <c r="AA65" s="442" t="s">
        <v>500</v>
      </c>
      <c r="AB65" s="541" t="s">
        <v>483</v>
      </c>
      <c r="AC65" s="442" t="s">
        <v>215</v>
      </c>
      <c r="AD65" s="508"/>
      <c r="AE65" s="117"/>
      <c r="AF65" s="117"/>
      <c r="AG65" s="117"/>
      <c r="AH65" s="117"/>
      <c r="AI65" s="117"/>
      <c r="AJ65" s="117"/>
      <c r="AK65" s="115" t="s">
        <v>719</v>
      </c>
      <c r="AL65" s="117"/>
      <c r="AM65" s="117"/>
      <c r="AN65" s="288"/>
      <c r="AO65" s="117"/>
      <c r="AP65" s="117"/>
      <c r="AQ65" s="117"/>
      <c r="AR65" s="281" t="s">
        <v>22</v>
      </c>
      <c r="AS65" s="281" t="str">
        <f t="shared" si="8"/>
        <v>Кромка в колір</v>
      </c>
      <c r="AT65" s="281" t="str">
        <f t="shared" si="9"/>
        <v>MT-0003</v>
      </c>
      <c r="AU65" s="281">
        <f t="shared" si="10"/>
        <v>0</v>
      </c>
      <c r="AV65" s="281" t="str">
        <f t="shared" si="11"/>
        <v>MT-0003</v>
      </c>
      <c r="AW65" s="141" t="s">
        <v>212</v>
      </c>
      <c r="AX65" s="281" t="str">
        <f t="shared" si="12"/>
        <v>Кромка Нестандарт</v>
      </c>
      <c r="AY65" s="281">
        <f t="shared" si="13"/>
        <v>0</v>
      </c>
      <c r="AZ65" s="281">
        <f t="shared" si="14"/>
        <v>0</v>
      </c>
      <c r="BA65" s="282">
        <f t="shared" si="15"/>
        <v>0</v>
      </c>
      <c r="BB65" s="117"/>
      <c r="BC65" s="117"/>
      <c r="BD65" s="117"/>
      <c r="BE65" s="117"/>
      <c r="BF65" s="116"/>
      <c r="BG65" s="117" t="str">
        <f>VLOOKUP(G65,код!A:G,2,FALSE())</f>
        <v>РО141460   </v>
      </c>
    </row>
    <row r="66" spans="2:59" ht="15.6" x14ac:dyDescent="0.3">
      <c r="B66" s="312"/>
      <c r="C66" s="313"/>
      <c r="D66" s="314"/>
      <c r="E66" s="698" t="s">
        <v>502</v>
      </c>
      <c r="F66" s="699" t="s">
        <v>726</v>
      </c>
      <c r="G66" s="700" t="s">
        <v>143</v>
      </c>
      <c r="H66" s="540" t="s">
        <v>144</v>
      </c>
      <c r="I66" s="491" t="s">
        <v>502</v>
      </c>
      <c r="J66" s="496" t="s">
        <v>644</v>
      </c>
      <c r="K66" s="493"/>
      <c r="L66" s="497" t="s">
        <v>645</v>
      </c>
      <c r="M66" s="626">
        <v>2699</v>
      </c>
      <c r="N66" s="494" t="str">
        <f>'для впр'!E79</f>
        <v>Кромка в колір</v>
      </c>
      <c r="O66" s="495" t="str">
        <f>'для впр'!F79</f>
        <v>MT-0004</v>
      </c>
      <c r="P66" s="495">
        <f>'для впр'!G79</f>
        <v>0</v>
      </c>
      <c r="Q66" s="496" t="str">
        <f>'для впр'!H79</f>
        <v>MT-0004</v>
      </c>
      <c r="R66" s="496"/>
      <c r="S66" s="439" t="str">
        <f>'для впр'!J79</f>
        <v>Кромка Нестандарт</v>
      </c>
      <c r="T66" s="498">
        <f>'для впр'!K79</f>
        <v>0</v>
      </c>
      <c r="U66" s="433">
        <f>'для впр'!L79</f>
        <v>0</v>
      </c>
      <c r="V66" s="497">
        <f>'для впр'!M79</f>
        <v>0</v>
      </c>
      <c r="W66" s="496">
        <f>'для впр'!N79</f>
        <v>0</v>
      </c>
      <c r="X66" s="496">
        <f>'для впр'!O79</f>
        <v>0</v>
      </c>
      <c r="Y66" s="496">
        <f>'для впр'!P79</f>
        <v>0</v>
      </c>
      <c r="Z66" s="496">
        <f>'для впр'!Q79</f>
        <v>0</v>
      </c>
      <c r="AA66" s="442" t="s">
        <v>504</v>
      </c>
      <c r="AB66" s="541" t="s">
        <v>488</v>
      </c>
      <c r="AC66" s="442" t="s">
        <v>215</v>
      </c>
      <c r="AD66" s="508"/>
      <c r="AE66" s="117"/>
      <c r="AF66" s="117"/>
      <c r="AG66" s="117"/>
      <c r="AH66" s="117"/>
      <c r="AI66" s="117"/>
      <c r="AJ66" s="117"/>
      <c r="AK66" s="115" t="s">
        <v>719</v>
      </c>
      <c r="AL66" s="117"/>
      <c r="AM66" s="117"/>
      <c r="AN66" s="288"/>
      <c r="AO66" s="117"/>
      <c r="AP66" s="117"/>
      <c r="AQ66" s="117"/>
      <c r="AR66" s="281" t="s">
        <v>22</v>
      </c>
      <c r="AS66" s="281" t="str">
        <f t="shared" si="8"/>
        <v>Кромка в колір</v>
      </c>
      <c r="AT66" s="281" t="str">
        <f t="shared" si="9"/>
        <v>MT-0004</v>
      </c>
      <c r="AU66" s="281">
        <f t="shared" si="10"/>
        <v>0</v>
      </c>
      <c r="AV66" s="281" t="str">
        <f t="shared" si="11"/>
        <v>MT-0004</v>
      </c>
      <c r="AW66" s="141" t="s">
        <v>212</v>
      </c>
      <c r="AX66" s="281" t="str">
        <f t="shared" si="12"/>
        <v>Кромка Нестандарт</v>
      </c>
      <c r="AY66" s="281">
        <f t="shared" si="13"/>
        <v>0</v>
      </c>
      <c r="AZ66" s="281">
        <f t="shared" si="14"/>
        <v>0</v>
      </c>
      <c r="BA66" s="282">
        <f t="shared" si="15"/>
        <v>0</v>
      </c>
      <c r="BC66" s="117"/>
      <c r="BD66" s="117"/>
      <c r="BE66" s="117"/>
      <c r="BF66" s="116"/>
      <c r="BG66" s="117" t="str">
        <f>VLOOKUP(G66,код!A:G,2,FALSE())</f>
        <v>РО142031   </v>
      </c>
    </row>
    <row r="67" spans="2:59" ht="14.25" customHeight="1" x14ac:dyDescent="0.3">
      <c r="B67" s="312"/>
      <c r="C67" s="313"/>
      <c r="D67" s="314"/>
      <c r="E67" s="698" t="s">
        <v>506</v>
      </c>
      <c r="F67" s="699" t="s">
        <v>727</v>
      </c>
      <c r="G67" s="700" t="s">
        <v>145</v>
      </c>
      <c r="H67" s="542" t="s">
        <v>146</v>
      </c>
      <c r="I67" s="491" t="s">
        <v>506</v>
      </c>
      <c r="J67" s="496" t="s">
        <v>644</v>
      </c>
      <c r="K67" s="493"/>
      <c r="L67" s="497" t="s">
        <v>645</v>
      </c>
      <c r="M67" s="627">
        <v>2799</v>
      </c>
      <c r="N67" s="494" t="str">
        <f>'для впр'!E80</f>
        <v>Кромка в колір</v>
      </c>
      <c r="O67" s="495" t="str">
        <f>'для впр'!F80</f>
        <v>FN021SL</v>
      </c>
      <c r="P67" s="495">
        <f>'для впр'!G80</f>
        <v>0</v>
      </c>
      <c r="Q67" s="496" t="str">
        <f>'для впр'!H80</f>
        <v>FN021SL</v>
      </c>
      <c r="R67" s="496"/>
      <c r="S67" s="439" t="str">
        <f>'для впр'!J80</f>
        <v>Кромка Нестандарт</v>
      </c>
      <c r="T67" s="498">
        <f>'для впр'!K80</f>
        <v>0</v>
      </c>
      <c r="U67" s="433">
        <f>'для впр'!L80</f>
        <v>0</v>
      </c>
      <c r="V67" s="497">
        <f>'для впр'!M80</f>
        <v>0</v>
      </c>
      <c r="W67" s="496">
        <f>'для впр'!N80</f>
        <v>0</v>
      </c>
      <c r="X67" s="496">
        <f>'для впр'!O80</f>
        <v>0</v>
      </c>
      <c r="Y67" s="496">
        <f>'для впр'!P80</f>
        <v>0</v>
      </c>
      <c r="Z67" s="496">
        <f>'для впр'!Q80</f>
        <v>0</v>
      </c>
      <c r="AA67" s="442" t="s">
        <v>508</v>
      </c>
      <c r="AB67" s="541" t="s">
        <v>509</v>
      </c>
      <c r="AC67" s="442" t="s">
        <v>220</v>
      </c>
      <c r="AD67" s="508"/>
      <c r="AE67" s="117"/>
      <c r="AF67" s="117"/>
      <c r="AG67" s="117"/>
      <c r="AH67" s="117"/>
      <c r="AI67" s="117"/>
      <c r="AJ67" s="117"/>
      <c r="AK67" s="115" t="s">
        <v>719</v>
      </c>
      <c r="AL67" s="117"/>
      <c r="AM67" s="117"/>
      <c r="AN67" s="288"/>
      <c r="AO67" s="117"/>
      <c r="AP67" s="117"/>
      <c r="AQ67" s="117"/>
      <c r="AR67" s="281" t="s">
        <v>22</v>
      </c>
      <c r="AS67" s="281" t="str">
        <f t="shared" si="8"/>
        <v>Кромка в колір</v>
      </c>
      <c r="AT67" s="281" t="str">
        <f t="shared" si="9"/>
        <v>FN021SL</v>
      </c>
      <c r="AU67" s="281">
        <f t="shared" si="10"/>
        <v>0</v>
      </c>
      <c r="AV67" s="281" t="str">
        <f t="shared" si="11"/>
        <v>FN021SL</v>
      </c>
      <c r="AW67" s="141" t="s">
        <v>212</v>
      </c>
      <c r="AX67" s="281" t="str">
        <f t="shared" si="12"/>
        <v>Кромка Нестандарт</v>
      </c>
      <c r="AY67" s="281">
        <f t="shared" si="13"/>
        <v>0</v>
      </c>
      <c r="AZ67" s="281">
        <f t="shared" si="14"/>
        <v>0</v>
      </c>
      <c r="BA67" s="282">
        <f t="shared" si="15"/>
        <v>0</v>
      </c>
      <c r="BC67" s="117"/>
      <c r="BD67" s="117"/>
      <c r="BE67" s="117"/>
      <c r="BF67" s="116"/>
      <c r="BG67" s="117" t="str">
        <f>VLOOKUP(G67,код!A:G,2,FALSE())</f>
        <v>РО155676   </v>
      </c>
    </row>
    <row r="68" spans="2:59" ht="15" customHeight="1" x14ac:dyDescent="0.3">
      <c r="B68" s="312"/>
      <c r="C68" s="313"/>
      <c r="D68" s="314"/>
      <c r="E68" s="698" t="s">
        <v>510</v>
      </c>
      <c r="F68" s="699" t="s">
        <v>728</v>
      </c>
      <c r="G68" s="700" t="s">
        <v>155</v>
      </c>
      <c r="H68" s="542" t="s">
        <v>156</v>
      </c>
      <c r="I68" s="491" t="s">
        <v>510</v>
      </c>
      <c r="J68" s="496" t="s">
        <v>644</v>
      </c>
      <c r="K68" s="493"/>
      <c r="L68" s="497" t="s">
        <v>645</v>
      </c>
      <c r="M68" s="627">
        <v>2799</v>
      </c>
      <c r="N68" s="494" t="str">
        <f>'для впр'!E81</f>
        <v>Кромка в колір</v>
      </c>
      <c r="O68" s="495" t="str">
        <f>'для впр'!F81</f>
        <v>FN051SL</v>
      </c>
      <c r="P68" s="495">
        <f>'для впр'!G81</f>
        <v>0</v>
      </c>
      <c r="Q68" s="496" t="str">
        <f>'для впр'!H81</f>
        <v>FN051SL</v>
      </c>
      <c r="R68" s="496"/>
      <c r="S68" s="439" t="str">
        <f>'для впр'!J81</f>
        <v>Кромка Нестандарт</v>
      </c>
      <c r="T68" s="498">
        <f>'для впр'!K81</f>
        <v>0</v>
      </c>
      <c r="U68" s="433">
        <f>'для впр'!L81</f>
        <v>0</v>
      </c>
      <c r="V68" s="497">
        <f>'для впр'!M81</f>
        <v>0</v>
      </c>
      <c r="W68" s="496">
        <f>'для впр'!N81</f>
        <v>0</v>
      </c>
      <c r="X68" s="496">
        <f>'для впр'!O81</f>
        <v>0</v>
      </c>
      <c r="Y68" s="496">
        <f>'для впр'!P81</f>
        <v>0</v>
      </c>
      <c r="Z68" s="496">
        <f>'для впр'!Q81</f>
        <v>0</v>
      </c>
      <c r="AA68" s="442" t="s">
        <v>512</v>
      </c>
      <c r="AB68" s="541" t="s">
        <v>513</v>
      </c>
      <c r="AC68" s="442" t="s">
        <v>220</v>
      </c>
      <c r="AD68" s="508"/>
      <c r="AE68" s="117"/>
      <c r="AF68" s="117"/>
      <c r="AG68" s="117"/>
      <c r="AH68" s="117"/>
      <c r="AI68" s="117"/>
      <c r="AJ68" s="117"/>
      <c r="AK68" s="115" t="s">
        <v>719</v>
      </c>
      <c r="AL68" s="117"/>
      <c r="AM68" s="117"/>
      <c r="AN68" s="288"/>
      <c r="AO68" s="117"/>
      <c r="AP68" s="117"/>
      <c r="AQ68" s="117"/>
      <c r="AR68" s="281" t="s">
        <v>22</v>
      </c>
      <c r="AS68" s="281" t="str">
        <f t="shared" si="8"/>
        <v>Кромка в колір</v>
      </c>
      <c r="AT68" s="281" t="str">
        <f t="shared" si="9"/>
        <v>FN051SL</v>
      </c>
      <c r="AU68" s="281">
        <f t="shared" si="10"/>
        <v>0</v>
      </c>
      <c r="AV68" s="281" t="str">
        <f t="shared" si="11"/>
        <v>FN051SL</v>
      </c>
      <c r="AW68" s="141" t="s">
        <v>212</v>
      </c>
      <c r="AX68" s="281" t="str">
        <f t="shared" si="12"/>
        <v>Кромка Нестандарт</v>
      </c>
      <c r="AY68" s="281">
        <f t="shared" si="13"/>
        <v>0</v>
      </c>
      <c r="AZ68" s="281">
        <f t="shared" si="14"/>
        <v>0</v>
      </c>
      <c r="BA68" s="282">
        <f t="shared" si="15"/>
        <v>0</v>
      </c>
      <c r="BC68" s="117"/>
      <c r="BD68" s="117"/>
      <c r="BE68" s="117"/>
      <c r="BF68" s="116"/>
      <c r="BG68" s="117" t="str">
        <f>VLOOKUP(G68,код!A:G,2,FALSE())</f>
        <v>РО155677   </v>
      </c>
    </row>
    <row r="69" spans="2:59" ht="15" customHeight="1" x14ac:dyDescent="0.3">
      <c r="B69" s="312"/>
      <c r="C69" s="313"/>
      <c r="D69" s="314"/>
      <c r="E69" s="698" t="s">
        <v>514</v>
      </c>
      <c r="F69" s="699" t="s">
        <v>729</v>
      </c>
      <c r="G69" s="701" t="s">
        <v>147</v>
      </c>
      <c r="H69" s="490" t="s">
        <v>148</v>
      </c>
      <c r="I69" s="491" t="s">
        <v>514</v>
      </c>
      <c r="J69" s="496" t="s">
        <v>644</v>
      </c>
      <c r="K69" s="493"/>
      <c r="L69" s="497"/>
      <c r="M69" s="627">
        <v>2799</v>
      </c>
      <c r="N69" s="494" t="str">
        <f>'для впр'!E82</f>
        <v>Кромка в колір</v>
      </c>
      <c r="O69" s="495" t="str">
        <f>'для впр'!F82</f>
        <v>FN022SL</v>
      </c>
      <c r="P69" s="495">
        <f>'для впр'!G82</f>
        <v>0</v>
      </c>
      <c r="Q69" s="496" t="str">
        <f>'для впр'!H82</f>
        <v>FN022SL</v>
      </c>
      <c r="R69" s="496"/>
      <c r="S69" s="439" t="str">
        <f>'для впр'!J82</f>
        <v>Кромка Нестандарт</v>
      </c>
      <c r="T69" s="498">
        <f>'для впр'!K82</f>
        <v>0</v>
      </c>
      <c r="U69" s="433">
        <f>'для впр'!L82</f>
        <v>0</v>
      </c>
      <c r="V69" s="497">
        <f>'для впр'!M82</f>
        <v>0</v>
      </c>
      <c r="W69" s="496">
        <f>'для впр'!N82</f>
        <v>0</v>
      </c>
      <c r="X69" s="496">
        <f>'для впр'!O82</f>
        <v>0</v>
      </c>
      <c r="Y69" s="496">
        <f>'для впр'!P82</f>
        <v>0</v>
      </c>
      <c r="Z69" s="496">
        <f>'для впр'!Q82</f>
        <v>0</v>
      </c>
      <c r="AA69" s="442" t="s">
        <v>516</v>
      </c>
      <c r="AB69" s="541" t="s">
        <v>517</v>
      </c>
      <c r="AC69" s="442" t="s">
        <v>220</v>
      </c>
      <c r="AD69" s="508"/>
      <c r="AE69" s="117"/>
      <c r="AF69" s="117"/>
      <c r="AG69" s="117"/>
      <c r="AH69" s="117"/>
      <c r="AI69" s="117"/>
      <c r="AJ69" s="117"/>
      <c r="AK69" s="115" t="s">
        <v>719</v>
      </c>
      <c r="AL69" s="117"/>
      <c r="AM69" s="117"/>
      <c r="AN69" s="288"/>
      <c r="AO69" s="117"/>
      <c r="AP69" s="117"/>
      <c r="AQ69" s="117"/>
      <c r="AR69" s="281" t="s">
        <v>22</v>
      </c>
      <c r="AS69" s="281" t="str">
        <f t="shared" ref="AS69:AS150" si="16">N69</f>
        <v>Кромка в колір</v>
      </c>
      <c r="AT69" s="281" t="str">
        <f t="shared" ref="AT69:AV150" si="17">O69</f>
        <v>FN022SL</v>
      </c>
      <c r="AU69" s="281">
        <f t="shared" ref="AU69:AU150" si="18">P69</f>
        <v>0</v>
      </c>
      <c r="AV69" s="281" t="str">
        <f t="shared" ref="AV69:AV150" si="19">Q69</f>
        <v>FN022SL</v>
      </c>
      <c r="AW69" s="141" t="s">
        <v>212</v>
      </c>
      <c r="AX69" s="281" t="str">
        <f t="shared" ref="AX69:AX150" si="20">S69</f>
        <v>Кромка Нестандарт</v>
      </c>
      <c r="AY69" s="281">
        <f t="shared" ref="AY69:AY150" si="21">T69</f>
        <v>0</v>
      </c>
      <c r="AZ69" s="281">
        <f t="shared" ref="AZ69:AZ150" si="22">U69</f>
        <v>0</v>
      </c>
      <c r="BA69" s="282">
        <f t="shared" ref="BA69:BA150" si="23">V69</f>
        <v>0</v>
      </c>
      <c r="BC69" s="117"/>
      <c r="BD69" s="117"/>
      <c r="BE69" s="117"/>
      <c r="BF69" s="116"/>
      <c r="BG69" s="117" t="str">
        <f>VLOOKUP(G69,код!A:G,2,FALSE())</f>
        <v>РО156457   </v>
      </c>
    </row>
    <row r="70" spans="2:59" ht="15" customHeight="1" x14ac:dyDescent="0.3">
      <c r="B70" s="312"/>
      <c r="C70" s="313"/>
      <c r="D70" s="314"/>
      <c r="E70" s="698" t="s">
        <v>518</v>
      </c>
      <c r="F70" s="699" t="s">
        <v>730</v>
      </c>
      <c r="G70" s="701" t="s">
        <v>149</v>
      </c>
      <c r="H70" s="490" t="s">
        <v>150</v>
      </c>
      <c r="I70" s="491" t="s">
        <v>518</v>
      </c>
      <c r="J70" s="496" t="s">
        <v>644</v>
      </c>
      <c r="K70" s="493"/>
      <c r="L70" s="497"/>
      <c r="M70" s="627">
        <v>2799</v>
      </c>
      <c r="N70" s="494" t="str">
        <f>'для впр'!E83</f>
        <v>Кромка в колір</v>
      </c>
      <c r="O70" s="495" t="str">
        <f>'для впр'!F83</f>
        <v>FN023SL</v>
      </c>
      <c r="P70" s="495">
        <f>'для впр'!G83</f>
        <v>0</v>
      </c>
      <c r="Q70" s="496" t="str">
        <f>'для впр'!H83</f>
        <v>FN023SL</v>
      </c>
      <c r="R70" s="496"/>
      <c r="S70" s="439" t="str">
        <f>'для впр'!J83</f>
        <v>Кромка Нестандарт</v>
      </c>
      <c r="T70" s="498">
        <f>'для впр'!K83</f>
        <v>0</v>
      </c>
      <c r="U70" s="433">
        <f>'для впр'!L83</f>
        <v>0</v>
      </c>
      <c r="V70" s="497">
        <f>'для впр'!M83</f>
        <v>0</v>
      </c>
      <c r="W70" s="496">
        <f>'для впр'!N83</f>
        <v>0</v>
      </c>
      <c r="X70" s="496">
        <f>'для впр'!O83</f>
        <v>0</v>
      </c>
      <c r="Y70" s="496">
        <f>'для впр'!P83</f>
        <v>0</v>
      </c>
      <c r="Z70" s="496">
        <f>'для впр'!Q83</f>
        <v>0</v>
      </c>
      <c r="AA70" s="442" t="s">
        <v>520</v>
      </c>
      <c r="AB70" s="541" t="s">
        <v>521</v>
      </c>
      <c r="AC70" s="442" t="s">
        <v>220</v>
      </c>
      <c r="AD70" s="508"/>
      <c r="AE70" s="117"/>
      <c r="AF70" s="117"/>
      <c r="AG70" s="117"/>
      <c r="AH70" s="117"/>
      <c r="AI70" s="117"/>
      <c r="AJ70" s="117"/>
      <c r="AK70" s="115" t="s">
        <v>719</v>
      </c>
      <c r="AL70" s="117"/>
      <c r="AM70" s="117"/>
      <c r="AN70" s="288"/>
      <c r="AO70" s="117"/>
      <c r="AP70" s="117"/>
      <c r="AQ70" s="117"/>
      <c r="AR70" s="281" t="s">
        <v>22</v>
      </c>
      <c r="AS70" s="281" t="str">
        <f t="shared" si="16"/>
        <v>Кромка в колір</v>
      </c>
      <c r="AT70" s="281" t="str">
        <f t="shared" si="17"/>
        <v>FN023SL</v>
      </c>
      <c r="AU70" s="281">
        <f t="shared" si="18"/>
        <v>0</v>
      </c>
      <c r="AV70" s="281" t="str">
        <f t="shared" si="19"/>
        <v>FN023SL</v>
      </c>
      <c r="AW70" s="141" t="s">
        <v>212</v>
      </c>
      <c r="AX70" s="281" t="str">
        <f t="shared" si="20"/>
        <v>Кромка Нестандарт</v>
      </c>
      <c r="AY70" s="281">
        <f t="shared" si="21"/>
        <v>0</v>
      </c>
      <c r="AZ70" s="281">
        <f t="shared" si="22"/>
        <v>0</v>
      </c>
      <c r="BA70" s="282">
        <f t="shared" si="23"/>
        <v>0</v>
      </c>
      <c r="BC70" s="117"/>
      <c r="BD70" s="117"/>
      <c r="BE70" s="117"/>
      <c r="BF70" s="116"/>
      <c r="BG70" s="117" t="str">
        <f>VLOOKUP(G70,код!A:G,2,FALSE())</f>
        <v>РО156459   </v>
      </c>
    </row>
    <row r="71" spans="2:59" ht="15" customHeight="1" x14ac:dyDescent="0.3">
      <c r="B71" s="312"/>
      <c r="C71" s="313"/>
      <c r="D71" s="314"/>
      <c r="E71" s="698" t="s">
        <v>522</v>
      </c>
      <c r="F71" s="699" t="s">
        <v>731</v>
      </c>
      <c r="G71" s="701" t="s">
        <v>151</v>
      </c>
      <c r="H71" s="490" t="s">
        <v>152</v>
      </c>
      <c r="I71" s="491" t="s">
        <v>522</v>
      </c>
      <c r="J71" s="496" t="s">
        <v>644</v>
      </c>
      <c r="K71" s="493"/>
      <c r="L71" s="497"/>
      <c r="M71" s="627">
        <v>2799</v>
      </c>
      <c r="N71" s="494" t="str">
        <f>'для впр'!E84</f>
        <v>Кромка в колір</v>
      </c>
      <c r="O71" s="495" t="str">
        <f>'для впр'!F84</f>
        <v>FN024SL</v>
      </c>
      <c r="P71" s="495">
        <f>'для впр'!G84</f>
        <v>0</v>
      </c>
      <c r="Q71" s="496" t="str">
        <f>'для впр'!H84</f>
        <v>FN024SL</v>
      </c>
      <c r="R71" s="496"/>
      <c r="S71" s="439" t="str">
        <f>'для впр'!J84</f>
        <v>Кромка Нестандарт</v>
      </c>
      <c r="T71" s="498">
        <f>'для впр'!K84</f>
        <v>0</v>
      </c>
      <c r="U71" s="433">
        <f>'для впр'!L84</f>
        <v>0</v>
      </c>
      <c r="V71" s="497">
        <f>'для впр'!M84</f>
        <v>0</v>
      </c>
      <c r="W71" s="496">
        <f>'для впр'!N84</f>
        <v>0</v>
      </c>
      <c r="X71" s="496">
        <f>'для впр'!O84</f>
        <v>0</v>
      </c>
      <c r="Y71" s="496">
        <f>'для впр'!P84</f>
        <v>0</v>
      </c>
      <c r="Z71" s="496">
        <f>'для впр'!Q84</f>
        <v>0</v>
      </c>
      <c r="AA71" s="442" t="s">
        <v>524</v>
      </c>
      <c r="AB71" s="541" t="s">
        <v>525</v>
      </c>
      <c r="AC71" s="442" t="s">
        <v>220</v>
      </c>
      <c r="AD71" s="508"/>
      <c r="AE71" s="117"/>
      <c r="AF71" s="117"/>
      <c r="AG71" s="117"/>
      <c r="AH71" s="117"/>
      <c r="AI71" s="117"/>
      <c r="AJ71" s="117"/>
      <c r="AK71" s="115" t="s">
        <v>719</v>
      </c>
      <c r="AL71" s="117"/>
      <c r="AM71" s="117"/>
      <c r="AN71" s="288"/>
      <c r="AO71" s="117"/>
      <c r="AP71" s="117"/>
      <c r="AQ71" s="117"/>
      <c r="AR71" s="281" t="s">
        <v>22</v>
      </c>
      <c r="AS71" s="281" t="str">
        <f t="shared" si="16"/>
        <v>Кромка в колір</v>
      </c>
      <c r="AT71" s="281" t="str">
        <f t="shared" si="17"/>
        <v>FN024SL</v>
      </c>
      <c r="AU71" s="281">
        <f t="shared" si="18"/>
        <v>0</v>
      </c>
      <c r="AV71" s="281" t="str">
        <f t="shared" si="19"/>
        <v>FN024SL</v>
      </c>
      <c r="AW71" s="141" t="s">
        <v>212</v>
      </c>
      <c r="AX71" s="281" t="str">
        <f t="shared" si="20"/>
        <v>Кромка Нестандарт</v>
      </c>
      <c r="AY71" s="281">
        <f t="shared" si="21"/>
        <v>0</v>
      </c>
      <c r="AZ71" s="281">
        <f t="shared" si="22"/>
        <v>0</v>
      </c>
      <c r="BA71" s="282">
        <f t="shared" si="23"/>
        <v>0</v>
      </c>
      <c r="BC71" s="117"/>
      <c r="BD71" s="117"/>
      <c r="BE71" s="117"/>
      <c r="BF71" s="116"/>
      <c r="BG71" s="117" t="str">
        <f>VLOOKUP(G71,код!A:G,2,FALSE())</f>
        <v>РО156460   </v>
      </c>
    </row>
    <row r="72" spans="2:59" ht="15" customHeight="1" x14ac:dyDescent="0.3">
      <c r="B72" s="312"/>
      <c r="C72" s="313"/>
      <c r="D72" s="314"/>
      <c r="E72" s="698" t="s">
        <v>526</v>
      </c>
      <c r="F72" s="699" t="s">
        <v>732</v>
      </c>
      <c r="G72" s="701" t="s">
        <v>153</v>
      </c>
      <c r="H72" s="490" t="s">
        <v>154</v>
      </c>
      <c r="I72" s="491" t="s">
        <v>526</v>
      </c>
      <c r="J72" s="496" t="s">
        <v>644</v>
      </c>
      <c r="K72" s="493"/>
      <c r="L72" s="497"/>
      <c r="M72" s="627">
        <v>2799</v>
      </c>
      <c r="N72" s="494" t="str">
        <f>'для впр'!E85</f>
        <v>Кромка в колір</v>
      </c>
      <c r="O72" s="495" t="str">
        <f>'для впр'!F85</f>
        <v>FN025SL</v>
      </c>
      <c r="P72" s="495">
        <f>'для впр'!G85</f>
        <v>0</v>
      </c>
      <c r="Q72" s="496" t="str">
        <f>'для впр'!H85</f>
        <v>FN025SL</v>
      </c>
      <c r="R72" s="496"/>
      <c r="S72" s="439" t="str">
        <f>'для впр'!J85</f>
        <v>Кромка Нестандарт</v>
      </c>
      <c r="T72" s="498">
        <f>'для впр'!K85</f>
        <v>0</v>
      </c>
      <c r="U72" s="433">
        <f>'для впр'!L85</f>
        <v>0</v>
      </c>
      <c r="V72" s="497">
        <f>'для впр'!M85</f>
        <v>0</v>
      </c>
      <c r="W72" s="496">
        <f>'для впр'!N85</f>
        <v>0</v>
      </c>
      <c r="X72" s="496">
        <f>'для впр'!O85</f>
        <v>0</v>
      </c>
      <c r="Y72" s="496">
        <f>'для впр'!P85</f>
        <v>0</v>
      </c>
      <c r="Z72" s="496">
        <f>'для впр'!Q85</f>
        <v>0</v>
      </c>
      <c r="AA72" s="442" t="s">
        <v>528</v>
      </c>
      <c r="AB72" s="541" t="s">
        <v>529</v>
      </c>
      <c r="AC72" s="442" t="s">
        <v>220</v>
      </c>
      <c r="AD72" s="508"/>
      <c r="AE72" s="117"/>
      <c r="AF72" s="117"/>
      <c r="AG72" s="117"/>
      <c r="AH72" s="117"/>
      <c r="AI72" s="117"/>
      <c r="AJ72" s="117"/>
      <c r="AK72" s="115" t="s">
        <v>719</v>
      </c>
      <c r="AL72" s="117"/>
      <c r="AM72" s="117"/>
      <c r="AN72" s="288"/>
      <c r="AO72" s="117"/>
      <c r="AP72" s="117"/>
      <c r="AQ72" s="117"/>
      <c r="AR72" s="281" t="s">
        <v>22</v>
      </c>
      <c r="AS72" s="281" t="str">
        <f t="shared" si="16"/>
        <v>Кромка в колір</v>
      </c>
      <c r="AT72" s="281" t="str">
        <f t="shared" si="17"/>
        <v>FN025SL</v>
      </c>
      <c r="AU72" s="281">
        <f t="shared" si="18"/>
        <v>0</v>
      </c>
      <c r="AV72" s="281" t="str">
        <f t="shared" si="19"/>
        <v>FN025SL</v>
      </c>
      <c r="AW72" s="141" t="s">
        <v>212</v>
      </c>
      <c r="AX72" s="281" t="str">
        <f t="shared" si="20"/>
        <v>Кромка Нестандарт</v>
      </c>
      <c r="AY72" s="281">
        <f t="shared" si="21"/>
        <v>0</v>
      </c>
      <c r="AZ72" s="281">
        <f t="shared" si="22"/>
        <v>0</v>
      </c>
      <c r="BA72" s="282">
        <f t="shared" si="23"/>
        <v>0</v>
      </c>
      <c r="BC72" s="117"/>
      <c r="BD72" s="117"/>
      <c r="BE72" s="117"/>
      <c r="BF72" s="116"/>
      <c r="BG72" s="117" t="str">
        <f>VLOOKUP(G72,код!A:G,2,FALSE())</f>
        <v>РО156461   </v>
      </c>
    </row>
    <row r="73" spans="2:59" ht="15" customHeight="1" x14ac:dyDescent="0.3">
      <c r="B73" s="312"/>
      <c r="C73" s="313"/>
      <c r="D73" s="314"/>
      <c r="E73" s="698" t="s">
        <v>530</v>
      </c>
      <c r="F73" s="699" t="s">
        <v>733</v>
      </c>
      <c r="G73" s="701" t="s">
        <v>157</v>
      </c>
      <c r="H73" s="490" t="s">
        <v>158</v>
      </c>
      <c r="I73" s="491" t="s">
        <v>530</v>
      </c>
      <c r="J73" s="496" t="s">
        <v>644</v>
      </c>
      <c r="K73" s="493"/>
      <c r="L73" s="497"/>
      <c r="M73" s="627">
        <v>2799</v>
      </c>
      <c r="N73" s="494" t="str">
        <f>'для впр'!E86</f>
        <v>Кромка в колір</v>
      </c>
      <c r="O73" s="495" t="str">
        <f>'для впр'!F86</f>
        <v>FN052SL</v>
      </c>
      <c r="P73" s="495">
        <f>'для впр'!G86</f>
        <v>0</v>
      </c>
      <c r="Q73" s="496" t="str">
        <f>'для впр'!H86</f>
        <v>FN052SL</v>
      </c>
      <c r="R73" s="496"/>
      <c r="S73" s="439" t="str">
        <f>'для впр'!J86</f>
        <v>Кромка Нестандарт</v>
      </c>
      <c r="T73" s="498">
        <f>'для впр'!K86</f>
        <v>0</v>
      </c>
      <c r="U73" s="433">
        <f>'для впр'!L86</f>
        <v>0</v>
      </c>
      <c r="V73" s="497">
        <f>'для впр'!M86</f>
        <v>0</v>
      </c>
      <c r="W73" s="496">
        <f>'для впр'!N86</f>
        <v>0</v>
      </c>
      <c r="X73" s="496">
        <f>'для впр'!O86</f>
        <v>0</v>
      </c>
      <c r="Y73" s="496">
        <f>'для впр'!P86</f>
        <v>0</v>
      </c>
      <c r="Z73" s="496">
        <f>'для впр'!Q86</f>
        <v>0</v>
      </c>
      <c r="AA73" s="442" t="s">
        <v>532</v>
      </c>
      <c r="AB73" s="541" t="s">
        <v>533</v>
      </c>
      <c r="AC73" s="442" t="s">
        <v>220</v>
      </c>
      <c r="AD73" s="508"/>
      <c r="AE73" s="117"/>
      <c r="AF73" s="117"/>
      <c r="AG73" s="117"/>
      <c r="AH73" s="117"/>
      <c r="AI73" s="117"/>
      <c r="AJ73" s="117"/>
      <c r="AK73" s="115" t="s">
        <v>719</v>
      </c>
      <c r="AL73" s="117"/>
      <c r="AM73" s="117"/>
      <c r="AN73" s="288"/>
      <c r="AO73" s="117"/>
      <c r="AP73" s="117"/>
      <c r="AQ73" s="117"/>
      <c r="AR73" s="281" t="s">
        <v>22</v>
      </c>
      <c r="AS73" s="281" t="str">
        <f t="shared" si="16"/>
        <v>Кромка в колір</v>
      </c>
      <c r="AT73" s="281" t="str">
        <f t="shared" si="17"/>
        <v>FN052SL</v>
      </c>
      <c r="AU73" s="281">
        <f t="shared" si="18"/>
        <v>0</v>
      </c>
      <c r="AV73" s="281" t="str">
        <f t="shared" si="19"/>
        <v>FN052SL</v>
      </c>
      <c r="AW73" s="141" t="s">
        <v>212</v>
      </c>
      <c r="AX73" s="281" t="str">
        <f t="shared" si="20"/>
        <v>Кромка Нестандарт</v>
      </c>
      <c r="AY73" s="281">
        <f t="shared" si="21"/>
        <v>0</v>
      </c>
      <c r="AZ73" s="281">
        <f t="shared" si="22"/>
        <v>0</v>
      </c>
      <c r="BA73" s="282">
        <f t="shared" si="23"/>
        <v>0</v>
      </c>
      <c r="BC73" s="117"/>
      <c r="BD73" s="117"/>
      <c r="BE73" s="117"/>
      <c r="BF73" s="116"/>
      <c r="BG73" s="117" t="str">
        <f>VLOOKUP(G73,код!A:G,2,FALSE())</f>
        <v>РО156463   </v>
      </c>
    </row>
    <row r="74" spans="2:59" s="118" customFormat="1" ht="15" customHeight="1" x14ac:dyDescent="0.3">
      <c r="B74" s="318"/>
      <c r="C74" s="319"/>
      <c r="D74" s="320"/>
      <c r="E74" s="422" t="s">
        <v>926</v>
      </c>
      <c r="F74" s="423" t="s">
        <v>938</v>
      </c>
      <c r="G74" s="543" t="s">
        <v>914</v>
      </c>
      <c r="H74" s="544" t="s">
        <v>915</v>
      </c>
      <c r="I74" s="545" t="s">
        <v>926</v>
      </c>
      <c r="J74" s="546" t="s">
        <v>644</v>
      </c>
      <c r="K74" s="547"/>
      <c r="L74" s="548"/>
      <c r="M74" s="628">
        <v>2699</v>
      </c>
      <c r="N74" s="494" t="str">
        <f>'[2]для впр'!E84</f>
        <v>Кромка в колір</v>
      </c>
      <c r="O74" s="495" t="str">
        <f>'[2]для впр'!F84</f>
        <v>GL-0001</v>
      </c>
      <c r="P74" s="495">
        <f>'[2]для впр'!G84</f>
        <v>0</v>
      </c>
      <c r="Q74" s="496" t="str">
        <f>'[2]для впр'!H84</f>
        <v>GL-0001</v>
      </c>
      <c r="R74" s="496"/>
      <c r="S74" s="549" t="str">
        <f>'[2]для впр'!J84</f>
        <v>Кромка Нестандарт</v>
      </c>
      <c r="T74" s="498"/>
      <c r="U74" s="498"/>
      <c r="V74" s="497"/>
      <c r="W74" s="496"/>
      <c r="X74" s="496"/>
      <c r="Y74" s="496"/>
      <c r="Z74" s="496"/>
      <c r="AA74" s="550" t="s">
        <v>928</v>
      </c>
      <c r="AB74" s="541" t="s">
        <v>473</v>
      </c>
      <c r="AC74" s="550" t="s">
        <v>209</v>
      </c>
      <c r="AD74" s="509"/>
      <c r="AE74" s="115"/>
      <c r="AF74" s="115"/>
      <c r="AG74" s="115"/>
      <c r="AH74" s="115"/>
      <c r="AI74" s="115"/>
      <c r="AJ74" s="115"/>
      <c r="AK74" s="115" t="s">
        <v>719</v>
      </c>
      <c r="AL74" s="115"/>
      <c r="AM74" s="115"/>
      <c r="AN74" s="115"/>
      <c r="AO74" s="115"/>
      <c r="AP74" s="117"/>
      <c r="AQ74" s="117"/>
      <c r="AR74" s="281" t="s">
        <v>22</v>
      </c>
      <c r="AS74" s="281" t="s">
        <v>22</v>
      </c>
      <c r="AT74" s="281" t="str">
        <f t="shared" si="17"/>
        <v>GL-0001</v>
      </c>
      <c r="AU74" s="281">
        <f t="shared" si="18"/>
        <v>0</v>
      </c>
      <c r="AV74" s="281" t="str">
        <f t="shared" si="17"/>
        <v>GL-0001</v>
      </c>
      <c r="AW74" s="141" t="s">
        <v>212</v>
      </c>
      <c r="AX74" s="281" t="str">
        <f t="shared" si="20"/>
        <v>Кромка Нестандарт</v>
      </c>
      <c r="AY74" s="281"/>
      <c r="AZ74" s="281"/>
      <c r="BA74" s="282"/>
      <c r="BB74"/>
      <c r="BC74" s="117"/>
      <c r="BD74" s="117"/>
      <c r="BE74" s="117"/>
      <c r="BF74" s="116"/>
      <c r="BG74" s="117" t="s">
        <v>916</v>
      </c>
    </row>
    <row r="75" spans="2:59" s="118" customFormat="1" ht="15" customHeight="1" x14ac:dyDescent="0.3">
      <c r="B75" s="318"/>
      <c r="C75" s="319"/>
      <c r="D75" s="320"/>
      <c r="E75" s="422" t="s">
        <v>929</v>
      </c>
      <c r="F75" s="423" t="s">
        <v>939</v>
      </c>
      <c r="G75" s="543" t="s">
        <v>917</v>
      </c>
      <c r="H75" s="544" t="s">
        <v>918</v>
      </c>
      <c r="I75" s="545" t="s">
        <v>929</v>
      </c>
      <c r="J75" s="546" t="s">
        <v>644</v>
      </c>
      <c r="K75" s="547"/>
      <c r="L75" s="548"/>
      <c r="M75" s="628">
        <v>2699</v>
      </c>
      <c r="N75" s="494" t="str">
        <f>'[2]для впр'!E85</f>
        <v>Кромка в колір</v>
      </c>
      <c r="O75" s="495" t="str">
        <f>'[2]для впр'!F85</f>
        <v>GL-0002</v>
      </c>
      <c r="P75" s="495">
        <f>'[2]для впр'!G85</f>
        <v>0</v>
      </c>
      <c r="Q75" s="496" t="str">
        <f>'[2]для впр'!H85</f>
        <v>GL-0002</v>
      </c>
      <c r="R75" s="496"/>
      <c r="S75" s="549" t="str">
        <f>'[2]для впр'!J85</f>
        <v>Кромка Нестандарт</v>
      </c>
      <c r="T75" s="498"/>
      <c r="U75" s="498"/>
      <c r="V75" s="497"/>
      <c r="W75" s="496"/>
      <c r="X75" s="496"/>
      <c r="Y75" s="496"/>
      <c r="Z75" s="496"/>
      <c r="AA75" s="550" t="s">
        <v>931</v>
      </c>
      <c r="AB75" s="541" t="s">
        <v>478</v>
      </c>
      <c r="AC75" s="550" t="s">
        <v>209</v>
      </c>
      <c r="AD75" s="509"/>
      <c r="AE75" s="115"/>
      <c r="AF75" s="115"/>
      <c r="AG75" s="115"/>
      <c r="AH75" s="115"/>
      <c r="AI75" s="115"/>
      <c r="AJ75" s="115"/>
      <c r="AK75" s="115" t="s">
        <v>719</v>
      </c>
      <c r="AL75" s="115"/>
      <c r="AM75" s="115"/>
      <c r="AN75" s="115"/>
      <c r="AO75" s="115"/>
      <c r="AP75" s="117"/>
      <c r="AQ75" s="117"/>
      <c r="AR75" s="281" t="s">
        <v>22</v>
      </c>
      <c r="AS75" s="281" t="s">
        <v>22</v>
      </c>
      <c r="AT75" s="281" t="str">
        <f t="shared" si="17"/>
        <v>GL-0002</v>
      </c>
      <c r="AU75" s="281">
        <f t="shared" si="18"/>
        <v>0</v>
      </c>
      <c r="AV75" s="281" t="str">
        <f t="shared" si="17"/>
        <v>GL-0002</v>
      </c>
      <c r="AW75" s="141" t="s">
        <v>212</v>
      </c>
      <c r="AX75" s="281" t="str">
        <f t="shared" si="20"/>
        <v>Кромка Нестандарт</v>
      </c>
      <c r="AY75" s="281"/>
      <c r="AZ75" s="281"/>
      <c r="BA75" s="282"/>
      <c r="BB75"/>
      <c r="BC75" s="117"/>
      <c r="BD75" s="117"/>
      <c r="BE75" s="117"/>
      <c r="BF75" s="116"/>
      <c r="BG75" s="117" t="s">
        <v>919</v>
      </c>
    </row>
    <row r="76" spans="2:59" s="118" customFormat="1" ht="15" customHeight="1" x14ac:dyDescent="0.3">
      <c r="B76" s="318"/>
      <c r="C76" s="319"/>
      <c r="D76" s="320"/>
      <c r="E76" s="422" t="s">
        <v>932</v>
      </c>
      <c r="F76" s="423" t="s">
        <v>939</v>
      </c>
      <c r="G76" s="543" t="s">
        <v>920</v>
      </c>
      <c r="H76" s="544" t="s">
        <v>921</v>
      </c>
      <c r="I76" s="545" t="s">
        <v>932</v>
      </c>
      <c r="J76" s="546" t="s">
        <v>644</v>
      </c>
      <c r="K76" s="547"/>
      <c r="L76" s="548"/>
      <c r="M76" s="628">
        <v>2699</v>
      </c>
      <c r="N76" s="494" t="str">
        <f>'[2]для впр'!E86</f>
        <v>Кромка в колір</v>
      </c>
      <c r="O76" s="495" t="str">
        <f>'[2]для впр'!F86</f>
        <v>GL-0003</v>
      </c>
      <c r="P76" s="495">
        <f>'[2]для впр'!G86</f>
        <v>0</v>
      </c>
      <c r="Q76" s="496" t="str">
        <f>'[2]для впр'!H86</f>
        <v>GL-0003</v>
      </c>
      <c r="R76" s="496"/>
      <c r="S76" s="549" t="str">
        <f>'[2]для впр'!J86</f>
        <v>Кромка Нестандарт</v>
      </c>
      <c r="T76" s="498"/>
      <c r="U76" s="498"/>
      <c r="V76" s="497"/>
      <c r="W76" s="496"/>
      <c r="X76" s="496"/>
      <c r="Y76" s="496"/>
      <c r="Z76" s="496"/>
      <c r="AA76" s="550" t="s">
        <v>934</v>
      </c>
      <c r="AB76" s="541" t="s">
        <v>483</v>
      </c>
      <c r="AC76" s="550" t="s">
        <v>209</v>
      </c>
      <c r="AD76" s="509"/>
      <c r="AE76" s="115"/>
      <c r="AF76" s="115"/>
      <c r="AG76" s="115"/>
      <c r="AH76" s="115"/>
      <c r="AI76" s="115"/>
      <c r="AJ76" s="115"/>
      <c r="AK76" s="115" t="s">
        <v>719</v>
      </c>
      <c r="AL76" s="115"/>
      <c r="AM76" s="115"/>
      <c r="AN76" s="115"/>
      <c r="AO76" s="115"/>
      <c r="AP76" s="117"/>
      <c r="AQ76" s="117"/>
      <c r="AR76" s="281" t="s">
        <v>22</v>
      </c>
      <c r="AS76" s="281" t="s">
        <v>22</v>
      </c>
      <c r="AT76" s="281" t="str">
        <f t="shared" si="17"/>
        <v>GL-0003</v>
      </c>
      <c r="AU76" s="281">
        <f t="shared" si="18"/>
        <v>0</v>
      </c>
      <c r="AV76" s="281" t="str">
        <f t="shared" si="17"/>
        <v>GL-0003</v>
      </c>
      <c r="AW76" s="141" t="s">
        <v>212</v>
      </c>
      <c r="AX76" s="281" t="str">
        <f t="shared" si="20"/>
        <v>Кромка Нестандарт</v>
      </c>
      <c r="AY76" s="281"/>
      <c r="AZ76" s="281"/>
      <c r="BA76" s="282"/>
      <c r="BB76"/>
      <c r="BC76" s="117"/>
      <c r="BD76" s="117"/>
      <c r="BE76" s="117"/>
      <c r="BF76" s="116"/>
      <c r="BG76" s="117" t="s">
        <v>922</v>
      </c>
    </row>
    <row r="77" spans="2:59" s="118" customFormat="1" ht="15" customHeight="1" x14ac:dyDescent="0.3">
      <c r="B77" s="318"/>
      <c r="C77" s="319"/>
      <c r="D77" s="320"/>
      <c r="E77" s="422" t="s">
        <v>935</v>
      </c>
      <c r="F77" s="423" t="s">
        <v>939</v>
      </c>
      <c r="G77" s="543" t="s">
        <v>923</v>
      </c>
      <c r="H77" s="544" t="s">
        <v>924</v>
      </c>
      <c r="I77" s="545" t="s">
        <v>935</v>
      </c>
      <c r="J77" s="546" t="s">
        <v>644</v>
      </c>
      <c r="K77" s="547"/>
      <c r="L77" s="548"/>
      <c r="M77" s="628">
        <v>2699</v>
      </c>
      <c r="N77" s="494" t="str">
        <f>'[2]для впр'!E87</f>
        <v>Кромка в колір</v>
      </c>
      <c r="O77" s="495" t="str">
        <f>'[2]для впр'!F87</f>
        <v>GL-0004</v>
      </c>
      <c r="P77" s="495">
        <f>'[2]для впр'!G87</f>
        <v>0</v>
      </c>
      <c r="Q77" s="496" t="str">
        <f>'[2]для впр'!H87</f>
        <v>GL-0004</v>
      </c>
      <c r="R77" s="496"/>
      <c r="S77" s="549" t="str">
        <f>'[2]для впр'!J87</f>
        <v>Кромка Нестандарт</v>
      </c>
      <c r="T77" s="498"/>
      <c r="U77" s="498"/>
      <c r="V77" s="497"/>
      <c r="W77" s="496"/>
      <c r="X77" s="496"/>
      <c r="Y77" s="496"/>
      <c r="Z77" s="496"/>
      <c r="AA77" s="550" t="s">
        <v>937</v>
      </c>
      <c r="AB77" s="541" t="s">
        <v>488</v>
      </c>
      <c r="AC77" s="550" t="s">
        <v>209</v>
      </c>
      <c r="AD77" s="509"/>
      <c r="AE77" s="115"/>
      <c r="AF77" s="115"/>
      <c r="AG77" s="115"/>
      <c r="AH77" s="115"/>
      <c r="AI77" s="115"/>
      <c r="AJ77" s="115"/>
      <c r="AK77" s="115" t="s">
        <v>719</v>
      </c>
      <c r="AL77" s="115"/>
      <c r="AM77" s="115"/>
      <c r="AN77" s="115"/>
      <c r="AO77" s="115"/>
      <c r="AP77" s="117"/>
      <c r="AQ77" s="117"/>
      <c r="AR77" s="281" t="s">
        <v>22</v>
      </c>
      <c r="AS77" s="281" t="s">
        <v>22</v>
      </c>
      <c r="AT77" s="281" t="str">
        <f t="shared" si="17"/>
        <v>GL-0004</v>
      </c>
      <c r="AU77" s="281">
        <f t="shared" si="18"/>
        <v>0</v>
      </c>
      <c r="AV77" s="281" t="str">
        <f t="shared" si="17"/>
        <v>GL-0004</v>
      </c>
      <c r="AW77" s="141" t="s">
        <v>212</v>
      </c>
      <c r="AX77" s="281" t="str">
        <f t="shared" si="20"/>
        <v>Кромка Нестандарт</v>
      </c>
      <c r="AY77" s="281"/>
      <c r="AZ77" s="281"/>
      <c r="BA77" s="282"/>
      <c r="BB77"/>
      <c r="BC77" s="117"/>
      <c r="BD77" s="117"/>
      <c r="BE77" s="117"/>
      <c r="BF77" s="116"/>
      <c r="BG77" s="117" t="s">
        <v>925</v>
      </c>
    </row>
    <row r="78" spans="2:59" s="409" customFormat="1" ht="17.25" customHeight="1" x14ac:dyDescent="0.3">
      <c r="B78" s="410"/>
      <c r="C78" s="411"/>
      <c r="D78" s="412"/>
      <c r="E78" s="413" t="s">
        <v>534</v>
      </c>
      <c r="F78" s="414" t="s">
        <v>734</v>
      </c>
      <c r="G78" s="447" t="s">
        <v>159</v>
      </c>
      <c r="H78" s="448" t="s">
        <v>160</v>
      </c>
      <c r="I78" s="449" t="s">
        <v>534</v>
      </c>
      <c r="J78" s="450" t="s">
        <v>644</v>
      </c>
      <c r="K78" s="451"/>
      <c r="L78" s="452" t="s">
        <v>645</v>
      </c>
      <c r="M78" s="627">
        <v>3399</v>
      </c>
      <c r="N78" s="453" t="str">
        <f>'для впр'!E91</f>
        <v>Кромка в колір</v>
      </c>
      <c r="O78" s="454" t="str">
        <f>'для впр'!F91</f>
        <v>GL-0001</v>
      </c>
      <c r="P78" s="454">
        <f>'для впр'!G91</f>
        <v>0</v>
      </c>
      <c r="Q78" s="455" t="str">
        <f>'для впр'!H91</f>
        <v>GL-0001</v>
      </c>
      <c r="R78" s="455"/>
      <c r="S78" s="456" t="str">
        <f>'для впр'!J91</f>
        <v>Кромка Нестандарт</v>
      </c>
      <c r="T78" s="457">
        <f>'для впр'!K91</f>
        <v>0</v>
      </c>
      <c r="U78" s="458">
        <f>'для впр'!L91</f>
        <v>0</v>
      </c>
      <c r="V78" s="459">
        <f>'для впр'!M91</f>
        <v>0</v>
      </c>
      <c r="W78" s="455">
        <f>'для впр'!N91</f>
        <v>0</v>
      </c>
      <c r="X78" s="455">
        <f>'для впр'!O91</f>
        <v>0</v>
      </c>
      <c r="Y78" s="455">
        <f>'для впр'!P91</f>
        <v>0</v>
      </c>
      <c r="Z78" s="455">
        <f>'для впр'!Q91</f>
        <v>0</v>
      </c>
      <c r="AA78" s="460" t="s">
        <v>536</v>
      </c>
      <c r="AB78" s="461" t="s">
        <v>473</v>
      </c>
      <c r="AC78" s="460" t="s">
        <v>209</v>
      </c>
      <c r="AD78" s="444"/>
      <c r="AE78" s="416"/>
      <c r="AF78" s="416"/>
      <c r="AG78" s="416"/>
      <c r="AH78" s="416"/>
      <c r="AI78" s="416"/>
      <c r="AJ78" s="416"/>
      <c r="AK78" s="417" t="s">
        <v>719</v>
      </c>
      <c r="AL78" s="416"/>
      <c r="AM78" s="416"/>
      <c r="AN78" s="418"/>
      <c r="AO78" s="416"/>
      <c r="AP78" s="416"/>
      <c r="AQ78" s="416"/>
      <c r="AR78" s="415" t="s">
        <v>22</v>
      </c>
      <c r="AS78" s="415" t="str">
        <f t="shared" si="16"/>
        <v>Кромка в колір</v>
      </c>
      <c r="AT78" s="415" t="str">
        <f t="shared" si="17"/>
        <v>GL-0001</v>
      </c>
      <c r="AU78" s="415">
        <f t="shared" si="18"/>
        <v>0</v>
      </c>
      <c r="AV78" s="415" t="str">
        <f t="shared" si="19"/>
        <v>GL-0001</v>
      </c>
      <c r="AW78" s="419" t="s">
        <v>212</v>
      </c>
      <c r="AX78" s="415" t="str">
        <f t="shared" si="20"/>
        <v>Кромка Нестандарт</v>
      </c>
      <c r="AY78" s="415">
        <f t="shared" si="21"/>
        <v>0</v>
      </c>
      <c r="AZ78" s="415">
        <f t="shared" si="22"/>
        <v>0</v>
      </c>
      <c r="BA78" s="420">
        <f t="shared" si="23"/>
        <v>0</v>
      </c>
      <c r="BC78" s="416"/>
      <c r="BD78" s="416"/>
      <c r="BE78" s="416"/>
      <c r="BF78" s="421"/>
      <c r="BG78" s="408" t="str">
        <f>VLOOKUP(G78,код!A:G,2,FALSE())</f>
        <v>РО142850   </v>
      </c>
    </row>
    <row r="79" spans="2:59" s="409" customFormat="1" ht="17.25" customHeight="1" x14ac:dyDescent="0.3">
      <c r="B79" s="410"/>
      <c r="C79" s="411"/>
      <c r="D79" s="412"/>
      <c r="E79" s="413" t="s">
        <v>537</v>
      </c>
      <c r="F79" s="414" t="s">
        <v>735</v>
      </c>
      <c r="G79" s="447" t="s">
        <v>161</v>
      </c>
      <c r="H79" s="448" t="s">
        <v>162</v>
      </c>
      <c r="I79" s="449" t="s">
        <v>537</v>
      </c>
      <c r="J79" s="450" t="s">
        <v>644</v>
      </c>
      <c r="K79" s="451"/>
      <c r="L79" s="452" t="s">
        <v>645</v>
      </c>
      <c r="M79" s="627">
        <v>3399</v>
      </c>
      <c r="N79" s="453" t="str">
        <f>'для впр'!E92</f>
        <v>Кромка в колір</v>
      </c>
      <c r="O79" s="454" t="str">
        <f>'для впр'!F92</f>
        <v>GL-0002</v>
      </c>
      <c r="P79" s="454">
        <f>'для впр'!G92</f>
        <v>0</v>
      </c>
      <c r="Q79" s="455" t="str">
        <f>'для впр'!H92</f>
        <v>GL-0002</v>
      </c>
      <c r="R79" s="455"/>
      <c r="S79" s="456" t="str">
        <f>'для впр'!J92</f>
        <v>Кромка Нестандарт</v>
      </c>
      <c r="T79" s="457">
        <f>'для впр'!K92</f>
        <v>0</v>
      </c>
      <c r="U79" s="458">
        <f>'для впр'!L92</f>
        <v>0</v>
      </c>
      <c r="V79" s="459">
        <f>'для впр'!M92</f>
        <v>0</v>
      </c>
      <c r="W79" s="455">
        <f>'для впр'!N92</f>
        <v>0</v>
      </c>
      <c r="X79" s="455">
        <f>'для впр'!O92</f>
        <v>0</v>
      </c>
      <c r="Y79" s="455">
        <f>'для впр'!P92</f>
        <v>0</v>
      </c>
      <c r="Z79" s="455">
        <f>'для впр'!Q92</f>
        <v>0</v>
      </c>
      <c r="AA79" s="460" t="s">
        <v>539</v>
      </c>
      <c r="AB79" s="461" t="s">
        <v>478</v>
      </c>
      <c r="AC79" s="460" t="s">
        <v>209</v>
      </c>
      <c r="AD79" s="444"/>
      <c r="AE79" s="416"/>
      <c r="AF79" s="416"/>
      <c r="AG79" s="416"/>
      <c r="AH79" s="416"/>
      <c r="AI79" s="416"/>
      <c r="AJ79" s="416"/>
      <c r="AK79" s="417" t="s">
        <v>719</v>
      </c>
      <c r="AL79" s="416"/>
      <c r="AM79" s="416"/>
      <c r="AN79" s="418"/>
      <c r="AO79" s="416"/>
      <c r="AP79" s="416"/>
      <c r="AQ79" s="416"/>
      <c r="AR79" s="415" t="s">
        <v>22</v>
      </c>
      <c r="AS79" s="415" t="str">
        <f t="shared" si="16"/>
        <v>Кромка в колір</v>
      </c>
      <c r="AT79" s="415" t="str">
        <f t="shared" si="17"/>
        <v>GL-0002</v>
      </c>
      <c r="AU79" s="415">
        <f t="shared" si="18"/>
        <v>0</v>
      </c>
      <c r="AV79" s="415" t="str">
        <f t="shared" si="19"/>
        <v>GL-0002</v>
      </c>
      <c r="AW79" s="419" t="s">
        <v>212</v>
      </c>
      <c r="AX79" s="415" t="str">
        <f t="shared" si="20"/>
        <v>Кромка Нестандарт</v>
      </c>
      <c r="AY79" s="415">
        <f t="shared" si="21"/>
        <v>0</v>
      </c>
      <c r="AZ79" s="415">
        <f t="shared" si="22"/>
        <v>0</v>
      </c>
      <c r="BA79" s="420">
        <f t="shared" si="23"/>
        <v>0</v>
      </c>
      <c r="BB79" s="416"/>
      <c r="BC79" s="416"/>
      <c r="BD79" s="416"/>
      <c r="BE79" s="416"/>
      <c r="BF79" s="421"/>
      <c r="BG79" s="408" t="str">
        <f>VLOOKUP(G79,код!A:G,2,FALSE())</f>
        <v>РО142851   </v>
      </c>
    </row>
    <row r="80" spans="2:59" s="409" customFormat="1" ht="17.25" customHeight="1" x14ac:dyDescent="0.3">
      <c r="B80" s="410"/>
      <c r="C80" s="411"/>
      <c r="D80" s="412"/>
      <c r="E80" s="413" t="s">
        <v>540</v>
      </c>
      <c r="F80" s="414" t="s">
        <v>736</v>
      </c>
      <c r="G80" s="447" t="s">
        <v>163</v>
      </c>
      <c r="H80" s="448" t="s">
        <v>164</v>
      </c>
      <c r="I80" s="449" t="s">
        <v>540</v>
      </c>
      <c r="J80" s="450" t="s">
        <v>644</v>
      </c>
      <c r="K80" s="451"/>
      <c r="L80" s="452" t="s">
        <v>645</v>
      </c>
      <c r="M80" s="627">
        <v>2699</v>
      </c>
      <c r="N80" s="453" t="str">
        <f>'для впр'!E93</f>
        <v>Кромка в колір</v>
      </c>
      <c r="O80" s="454" t="str">
        <f>'для впр'!F93</f>
        <v>GL-0003</v>
      </c>
      <c r="P80" s="454">
        <f>'для впр'!G93</f>
        <v>0</v>
      </c>
      <c r="Q80" s="455" t="str">
        <f>'для впр'!H93</f>
        <v>GL-0003</v>
      </c>
      <c r="R80" s="455"/>
      <c r="S80" s="456" t="str">
        <f>'для впр'!J93</f>
        <v>Кромка Нестандарт</v>
      </c>
      <c r="T80" s="457">
        <f>'для впр'!K93</f>
        <v>0</v>
      </c>
      <c r="U80" s="458">
        <f>'для впр'!L93</f>
        <v>0</v>
      </c>
      <c r="V80" s="459">
        <f>'для впр'!M93</f>
        <v>0</v>
      </c>
      <c r="W80" s="455">
        <f>'для впр'!N93</f>
        <v>0</v>
      </c>
      <c r="X80" s="455">
        <f>'для впр'!O93</f>
        <v>0</v>
      </c>
      <c r="Y80" s="455">
        <f>'для впр'!P93</f>
        <v>0</v>
      </c>
      <c r="Z80" s="455">
        <f>'для впр'!Q93</f>
        <v>0</v>
      </c>
      <c r="AA80" s="460" t="s">
        <v>542</v>
      </c>
      <c r="AB80" s="461" t="s">
        <v>483</v>
      </c>
      <c r="AC80" s="460" t="s">
        <v>209</v>
      </c>
      <c r="AD80" s="444"/>
      <c r="AE80" s="416"/>
      <c r="AF80" s="416"/>
      <c r="AG80" s="416"/>
      <c r="AH80" s="416"/>
      <c r="AI80" s="416"/>
      <c r="AJ80" s="416"/>
      <c r="AK80" s="417" t="s">
        <v>719</v>
      </c>
      <c r="AL80" s="416"/>
      <c r="AM80" s="416"/>
      <c r="AN80" s="418"/>
      <c r="AO80" s="416"/>
      <c r="AP80" s="416"/>
      <c r="AQ80" s="416"/>
      <c r="AR80" s="415" t="s">
        <v>22</v>
      </c>
      <c r="AS80" s="415" t="str">
        <f t="shared" si="16"/>
        <v>Кромка в колір</v>
      </c>
      <c r="AT80" s="415" t="str">
        <f t="shared" si="17"/>
        <v>GL-0003</v>
      </c>
      <c r="AU80" s="415">
        <f t="shared" si="18"/>
        <v>0</v>
      </c>
      <c r="AV80" s="415" t="str">
        <f t="shared" si="19"/>
        <v>GL-0003</v>
      </c>
      <c r="AW80" s="419" t="s">
        <v>212</v>
      </c>
      <c r="AX80" s="415" t="str">
        <f t="shared" si="20"/>
        <v>Кромка Нестандарт</v>
      </c>
      <c r="AY80" s="415">
        <f t="shared" si="21"/>
        <v>0</v>
      </c>
      <c r="AZ80" s="415">
        <f t="shared" si="22"/>
        <v>0</v>
      </c>
      <c r="BA80" s="420">
        <f t="shared" si="23"/>
        <v>0</v>
      </c>
      <c r="BB80" s="416"/>
      <c r="BC80" s="416"/>
      <c r="BD80" s="416"/>
      <c r="BE80" s="416"/>
      <c r="BF80" s="421"/>
      <c r="BG80" s="408" t="str">
        <f>VLOOKUP(G80,код!A:G,2,FALSE())</f>
        <v>РО142857   </v>
      </c>
    </row>
    <row r="81" spans="2:59" s="409" customFormat="1" ht="17.25" customHeight="1" x14ac:dyDescent="0.3">
      <c r="B81" s="410"/>
      <c r="C81" s="411"/>
      <c r="D81" s="412"/>
      <c r="E81" s="413" t="s">
        <v>543</v>
      </c>
      <c r="F81" s="414" t="s">
        <v>737</v>
      </c>
      <c r="G81" s="447" t="s">
        <v>165</v>
      </c>
      <c r="H81" s="448" t="s">
        <v>166</v>
      </c>
      <c r="I81" s="449" t="s">
        <v>543</v>
      </c>
      <c r="J81" s="450" t="s">
        <v>644</v>
      </c>
      <c r="K81" s="451"/>
      <c r="L81" s="452" t="s">
        <v>645</v>
      </c>
      <c r="M81" s="627">
        <v>3399</v>
      </c>
      <c r="N81" s="453" t="str">
        <f>'для впр'!E94</f>
        <v>Кромка в колір</v>
      </c>
      <c r="O81" s="454" t="str">
        <f>'для впр'!F94</f>
        <v>GL-0004</v>
      </c>
      <c r="P81" s="454">
        <f>'для впр'!G94</f>
        <v>0</v>
      </c>
      <c r="Q81" s="455" t="str">
        <f>'для впр'!H94</f>
        <v>GL-0004</v>
      </c>
      <c r="R81" s="455"/>
      <c r="S81" s="456" t="str">
        <f>'для впр'!J94</f>
        <v>Кромка Нестандарт</v>
      </c>
      <c r="T81" s="457">
        <f>'для впр'!K94</f>
        <v>0</v>
      </c>
      <c r="U81" s="458">
        <f>'для впр'!L94</f>
        <v>0</v>
      </c>
      <c r="V81" s="459">
        <f>'для впр'!M94</f>
        <v>0</v>
      </c>
      <c r="W81" s="455">
        <f>'для впр'!N94</f>
        <v>0</v>
      </c>
      <c r="X81" s="455">
        <f>'для впр'!O94</f>
        <v>0</v>
      </c>
      <c r="Y81" s="455">
        <f>'для впр'!P94</f>
        <v>0</v>
      </c>
      <c r="Z81" s="455">
        <f>'для впр'!Q94</f>
        <v>0</v>
      </c>
      <c r="AA81" s="460" t="s">
        <v>545</v>
      </c>
      <c r="AB81" s="461" t="s">
        <v>488</v>
      </c>
      <c r="AC81" s="460" t="s">
        <v>209</v>
      </c>
      <c r="AD81" s="444"/>
      <c r="AE81" s="416"/>
      <c r="AF81" s="416"/>
      <c r="AG81" s="416"/>
      <c r="AH81" s="416"/>
      <c r="AI81" s="416"/>
      <c r="AJ81" s="416"/>
      <c r="AK81" s="417" t="s">
        <v>719</v>
      </c>
      <c r="AL81" s="416"/>
      <c r="AM81" s="416"/>
      <c r="AN81" s="418"/>
      <c r="AO81" s="416"/>
      <c r="AP81" s="416"/>
      <c r="AQ81" s="416"/>
      <c r="AR81" s="415" t="s">
        <v>22</v>
      </c>
      <c r="AS81" s="415" t="str">
        <f t="shared" si="16"/>
        <v>Кромка в колір</v>
      </c>
      <c r="AT81" s="415" t="str">
        <f t="shared" si="17"/>
        <v>GL-0004</v>
      </c>
      <c r="AU81" s="415">
        <f t="shared" si="18"/>
        <v>0</v>
      </c>
      <c r="AV81" s="415" t="str">
        <f t="shared" si="19"/>
        <v>GL-0004</v>
      </c>
      <c r="AW81" s="419" t="s">
        <v>212</v>
      </c>
      <c r="AX81" s="415" t="str">
        <f t="shared" si="20"/>
        <v>Кромка Нестандарт</v>
      </c>
      <c r="AY81" s="415">
        <f t="shared" si="21"/>
        <v>0</v>
      </c>
      <c r="AZ81" s="415">
        <f t="shared" si="22"/>
        <v>0</v>
      </c>
      <c r="BA81" s="420">
        <f t="shared" si="23"/>
        <v>0</v>
      </c>
      <c r="BB81" s="416"/>
      <c r="BC81" s="416"/>
      <c r="BD81" s="416"/>
      <c r="BE81" s="416"/>
      <c r="BF81" s="421"/>
      <c r="BG81" s="408" t="str">
        <f>VLOOKUP(G81,код!A:G,2,FALSE())</f>
        <v>РО142856   </v>
      </c>
    </row>
    <row r="82" spans="2:59" s="409" customFormat="1" ht="17.25" customHeight="1" x14ac:dyDescent="0.3">
      <c r="B82" s="410"/>
      <c r="C82" s="411"/>
      <c r="D82" s="412"/>
      <c r="E82" s="413" t="s">
        <v>546</v>
      </c>
      <c r="F82" s="414" t="s">
        <v>738</v>
      </c>
      <c r="G82" s="447" t="s">
        <v>167</v>
      </c>
      <c r="H82" s="448" t="s">
        <v>168</v>
      </c>
      <c r="I82" s="449" t="s">
        <v>546</v>
      </c>
      <c r="J82" s="450" t="s">
        <v>644</v>
      </c>
      <c r="K82" s="451"/>
      <c r="L82" s="452" t="s">
        <v>645</v>
      </c>
      <c r="M82" s="627">
        <v>2699</v>
      </c>
      <c r="N82" s="453" t="str">
        <f>'для впр'!E95</f>
        <v>Кромка в колір</v>
      </c>
      <c r="O82" s="454" t="str">
        <f>'для впр'!F95</f>
        <v>MT-0001</v>
      </c>
      <c r="P82" s="454">
        <f>'для впр'!G92</f>
        <v>0</v>
      </c>
      <c r="Q82" s="455" t="str">
        <f>'для впр'!H92</f>
        <v>GL-0002</v>
      </c>
      <c r="R82" s="455"/>
      <c r="S82" s="456" t="str">
        <f>'для впр'!J95</f>
        <v>Кромка Нестандарт</v>
      </c>
      <c r="T82" s="457">
        <f>'для впр'!K95</f>
        <v>0</v>
      </c>
      <c r="U82" s="458">
        <f>'для впр'!L95</f>
        <v>0</v>
      </c>
      <c r="V82" s="459">
        <f>'для впр'!M95</f>
        <v>0</v>
      </c>
      <c r="W82" s="455">
        <f>'для впр'!N95</f>
        <v>0</v>
      </c>
      <c r="X82" s="455">
        <f>'для впр'!O95</f>
        <v>0</v>
      </c>
      <c r="Y82" s="455">
        <f>'для впр'!P95</f>
        <v>0</v>
      </c>
      <c r="Z82" s="455">
        <f>'для впр'!Q95</f>
        <v>0</v>
      </c>
      <c r="AA82" s="460" t="s">
        <v>548</v>
      </c>
      <c r="AB82" s="461" t="s">
        <v>473</v>
      </c>
      <c r="AC82" s="460" t="s">
        <v>215</v>
      </c>
      <c r="AD82" s="444"/>
      <c r="AE82" s="416"/>
      <c r="AF82" s="416"/>
      <c r="AG82" s="416"/>
      <c r="AH82" s="416"/>
      <c r="AI82" s="416"/>
      <c r="AJ82" s="416"/>
      <c r="AK82" s="417" t="s">
        <v>719</v>
      </c>
      <c r="AL82" s="416"/>
      <c r="AM82" s="416"/>
      <c r="AN82" s="418"/>
      <c r="AO82" s="416"/>
      <c r="AP82" s="416"/>
      <c r="AQ82" s="416"/>
      <c r="AR82" s="415" t="s">
        <v>22</v>
      </c>
      <c r="AS82" s="415" t="str">
        <f t="shared" si="16"/>
        <v>Кромка в колір</v>
      </c>
      <c r="AT82" s="415" t="str">
        <f t="shared" si="17"/>
        <v>MT-0001</v>
      </c>
      <c r="AU82" s="415">
        <f t="shared" si="18"/>
        <v>0</v>
      </c>
      <c r="AV82" s="415" t="str">
        <f t="shared" si="19"/>
        <v>GL-0002</v>
      </c>
      <c r="AW82" s="419" t="s">
        <v>212</v>
      </c>
      <c r="AX82" s="415" t="str">
        <f t="shared" si="20"/>
        <v>Кромка Нестандарт</v>
      </c>
      <c r="AY82" s="415">
        <f t="shared" si="21"/>
        <v>0</v>
      </c>
      <c r="AZ82" s="415">
        <f t="shared" si="22"/>
        <v>0</v>
      </c>
      <c r="BA82" s="420">
        <f t="shared" si="23"/>
        <v>0</v>
      </c>
      <c r="BC82" s="416"/>
      <c r="BD82" s="416"/>
      <c r="BE82" s="416"/>
      <c r="BF82" s="421"/>
      <c r="BG82" s="408" t="str">
        <f>VLOOKUP(G82,код!A:G,2,FALSE())</f>
        <v>РО142852   </v>
      </c>
    </row>
    <row r="83" spans="2:59" s="409" customFormat="1" ht="17.25" customHeight="1" x14ac:dyDescent="0.3">
      <c r="B83" s="410"/>
      <c r="C83" s="411"/>
      <c r="D83" s="412"/>
      <c r="E83" s="413" t="s">
        <v>549</v>
      </c>
      <c r="F83" s="414" t="s">
        <v>739</v>
      </c>
      <c r="G83" s="447" t="s">
        <v>169</v>
      </c>
      <c r="H83" s="448" t="s">
        <v>170</v>
      </c>
      <c r="I83" s="449" t="s">
        <v>549</v>
      </c>
      <c r="J83" s="450" t="s">
        <v>644</v>
      </c>
      <c r="K83" s="451"/>
      <c r="L83" s="452" t="s">
        <v>645</v>
      </c>
      <c r="M83" s="627">
        <v>2699</v>
      </c>
      <c r="N83" s="453" t="str">
        <f>'для впр'!E96</f>
        <v>Кромка в колір</v>
      </c>
      <c r="O83" s="454" t="str">
        <f>'для впр'!F96</f>
        <v>MT-0002</v>
      </c>
      <c r="P83" s="454">
        <f>'для впр'!G96</f>
        <v>0</v>
      </c>
      <c r="Q83" s="455" t="str">
        <f>'для впр'!H96</f>
        <v>MT-0002</v>
      </c>
      <c r="R83" s="455"/>
      <c r="S83" s="456" t="str">
        <f>'для впр'!J96</f>
        <v>Кромка Нестандарт</v>
      </c>
      <c r="T83" s="457">
        <f>'для впр'!K96</f>
        <v>0</v>
      </c>
      <c r="U83" s="458">
        <f>'для впр'!L96</f>
        <v>0</v>
      </c>
      <c r="V83" s="459">
        <f>'для впр'!M96</f>
        <v>0</v>
      </c>
      <c r="W83" s="455">
        <f>'для впр'!N96</f>
        <v>0</v>
      </c>
      <c r="X83" s="455">
        <f>'для впр'!O96</f>
        <v>0</v>
      </c>
      <c r="Y83" s="455">
        <f>'для впр'!P96</f>
        <v>0</v>
      </c>
      <c r="Z83" s="455">
        <f>'для впр'!Q96</f>
        <v>0</v>
      </c>
      <c r="AA83" s="460" t="s">
        <v>551</v>
      </c>
      <c r="AB83" s="461" t="s">
        <v>478</v>
      </c>
      <c r="AC83" s="460" t="s">
        <v>215</v>
      </c>
      <c r="AD83" s="444"/>
      <c r="AE83" s="416"/>
      <c r="AF83" s="416"/>
      <c r="AG83" s="416"/>
      <c r="AH83" s="416"/>
      <c r="AI83" s="416"/>
      <c r="AJ83" s="416"/>
      <c r="AK83" s="417" t="s">
        <v>719</v>
      </c>
      <c r="AL83" s="416"/>
      <c r="AM83" s="416"/>
      <c r="AN83" s="418"/>
      <c r="AO83" s="416"/>
      <c r="AP83" s="416"/>
      <c r="AQ83" s="416"/>
      <c r="AR83" s="415" t="s">
        <v>22</v>
      </c>
      <c r="AS83" s="415" t="str">
        <f t="shared" si="16"/>
        <v>Кромка в колір</v>
      </c>
      <c r="AT83" s="415" t="str">
        <f t="shared" si="17"/>
        <v>MT-0002</v>
      </c>
      <c r="AU83" s="415">
        <f t="shared" si="18"/>
        <v>0</v>
      </c>
      <c r="AV83" s="415" t="str">
        <f t="shared" si="19"/>
        <v>MT-0002</v>
      </c>
      <c r="AW83" s="419" t="s">
        <v>212</v>
      </c>
      <c r="AX83" s="415" t="str">
        <f t="shared" si="20"/>
        <v>Кромка Нестандарт</v>
      </c>
      <c r="AY83" s="415">
        <f t="shared" si="21"/>
        <v>0</v>
      </c>
      <c r="AZ83" s="415">
        <f t="shared" si="22"/>
        <v>0</v>
      </c>
      <c r="BA83" s="420">
        <f t="shared" si="23"/>
        <v>0</v>
      </c>
      <c r="BB83" s="416"/>
      <c r="BC83" s="416"/>
      <c r="BD83" s="416"/>
      <c r="BE83" s="416"/>
      <c r="BF83" s="421"/>
      <c r="BG83" s="408" t="str">
        <f>VLOOKUP(G83,код!A:G,2,FALSE())</f>
        <v>РО142853   </v>
      </c>
    </row>
    <row r="84" spans="2:59" s="409" customFormat="1" ht="17.25" customHeight="1" x14ac:dyDescent="0.3">
      <c r="B84" s="410"/>
      <c r="C84" s="411"/>
      <c r="D84" s="412"/>
      <c r="E84" s="413" t="s">
        <v>552</v>
      </c>
      <c r="F84" s="414" t="s">
        <v>740</v>
      </c>
      <c r="G84" s="447" t="s">
        <v>741</v>
      </c>
      <c r="H84" s="448" t="s">
        <v>172</v>
      </c>
      <c r="I84" s="449" t="s">
        <v>552</v>
      </c>
      <c r="J84" s="450" t="s">
        <v>644</v>
      </c>
      <c r="K84" s="451"/>
      <c r="L84" s="452" t="s">
        <v>645</v>
      </c>
      <c r="M84" s="627">
        <v>2699</v>
      </c>
      <c r="N84" s="453" t="str">
        <f>'для впр'!E97</f>
        <v>Кромка в колір</v>
      </c>
      <c r="O84" s="454" t="str">
        <f>'для впр'!F97</f>
        <v>MT-0003</v>
      </c>
      <c r="P84" s="454">
        <f>'для впр'!G97</f>
        <v>0</v>
      </c>
      <c r="Q84" s="455" t="str">
        <f>'для впр'!H97</f>
        <v>MT-0003</v>
      </c>
      <c r="R84" s="455"/>
      <c r="S84" s="456" t="str">
        <f>'для впр'!J97</f>
        <v>Кромка Нестандарт</v>
      </c>
      <c r="T84" s="457">
        <f>'для впр'!K97</f>
        <v>0</v>
      </c>
      <c r="U84" s="458">
        <f>'для впр'!L97</f>
        <v>0</v>
      </c>
      <c r="V84" s="459">
        <f>'для впр'!M97</f>
        <v>0</v>
      </c>
      <c r="W84" s="455">
        <f>'для впр'!N97</f>
        <v>0</v>
      </c>
      <c r="X84" s="455">
        <f>'для впр'!O97</f>
        <v>0</v>
      </c>
      <c r="Y84" s="455">
        <f>'для впр'!P97</f>
        <v>0</v>
      </c>
      <c r="Z84" s="455">
        <f>'для впр'!Q97</f>
        <v>0</v>
      </c>
      <c r="AA84" s="460" t="s">
        <v>554</v>
      </c>
      <c r="AB84" s="461" t="s">
        <v>483</v>
      </c>
      <c r="AC84" s="460" t="s">
        <v>215</v>
      </c>
      <c r="AD84" s="444"/>
      <c r="AE84" s="416"/>
      <c r="AF84" s="416"/>
      <c r="AG84" s="416"/>
      <c r="AH84" s="416"/>
      <c r="AI84" s="416"/>
      <c r="AJ84" s="416"/>
      <c r="AK84" s="417" t="s">
        <v>719</v>
      </c>
      <c r="AL84" s="416"/>
      <c r="AM84" s="416"/>
      <c r="AN84" s="418"/>
      <c r="AO84" s="416"/>
      <c r="AP84" s="416"/>
      <c r="AQ84" s="416"/>
      <c r="AR84" s="415" t="s">
        <v>22</v>
      </c>
      <c r="AS84" s="415" t="str">
        <f t="shared" si="16"/>
        <v>Кромка в колір</v>
      </c>
      <c r="AT84" s="415" t="str">
        <f t="shared" si="17"/>
        <v>MT-0003</v>
      </c>
      <c r="AU84" s="415">
        <f t="shared" si="18"/>
        <v>0</v>
      </c>
      <c r="AV84" s="415" t="str">
        <f t="shared" si="19"/>
        <v>MT-0003</v>
      </c>
      <c r="AW84" s="419" t="s">
        <v>212</v>
      </c>
      <c r="AX84" s="415" t="str">
        <f t="shared" si="20"/>
        <v>Кромка Нестандарт</v>
      </c>
      <c r="AY84" s="415">
        <f t="shared" si="21"/>
        <v>0</v>
      </c>
      <c r="AZ84" s="415">
        <f t="shared" si="22"/>
        <v>0</v>
      </c>
      <c r="BA84" s="420">
        <f t="shared" si="23"/>
        <v>0</v>
      </c>
      <c r="BB84" s="416"/>
      <c r="BC84" s="416"/>
      <c r="BD84" s="416"/>
      <c r="BE84" s="416"/>
      <c r="BF84" s="421"/>
      <c r="BG84" s="408" t="e">
        <f>VLOOKUP(G84,код!A:G,2,FALSE())</f>
        <v>#N/A</v>
      </c>
    </row>
    <row r="85" spans="2:59" s="409" customFormat="1" ht="17.25" customHeight="1" x14ac:dyDescent="0.3">
      <c r="B85" s="410"/>
      <c r="C85" s="411"/>
      <c r="D85" s="412"/>
      <c r="E85" s="413" t="s">
        <v>555</v>
      </c>
      <c r="F85" s="414" t="s">
        <v>742</v>
      </c>
      <c r="G85" s="447" t="s">
        <v>173</v>
      </c>
      <c r="H85" s="448" t="s">
        <v>174</v>
      </c>
      <c r="I85" s="449" t="s">
        <v>555</v>
      </c>
      <c r="J85" s="450" t="s">
        <v>644</v>
      </c>
      <c r="K85" s="451"/>
      <c r="L85" s="452" t="s">
        <v>645</v>
      </c>
      <c r="M85" s="627">
        <v>2699</v>
      </c>
      <c r="N85" s="453" t="str">
        <f>'для впр'!E98</f>
        <v>Кромка в колір</v>
      </c>
      <c r="O85" s="454" t="str">
        <f>'для впр'!F98</f>
        <v>MT-0004</v>
      </c>
      <c r="P85" s="454">
        <f>'для впр'!G98</f>
        <v>0</v>
      </c>
      <c r="Q85" s="455" t="str">
        <f>'для впр'!H98</f>
        <v>MT-0004</v>
      </c>
      <c r="R85" s="455"/>
      <c r="S85" s="456" t="str">
        <f>'для впр'!J98</f>
        <v>Кромка Нестандарт</v>
      </c>
      <c r="T85" s="457">
        <f>'для впр'!K98</f>
        <v>0</v>
      </c>
      <c r="U85" s="458">
        <f>'для впр'!L98</f>
        <v>0</v>
      </c>
      <c r="V85" s="459">
        <f>'для впр'!M98</f>
        <v>0</v>
      </c>
      <c r="W85" s="455">
        <f>'для впр'!N98</f>
        <v>0</v>
      </c>
      <c r="X85" s="455">
        <f>'для впр'!O98</f>
        <v>0</v>
      </c>
      <c r="Y85" s="455">
        <f>'для впр'!P98</f>
        <v>0</v>
      </c>
      <c r="Z85" s="455">
        <f>'для впр'!Q98</f>
        <v>0</v>
      </c>
      <c r="AA85" s="460" t="s">
        <v>557</v>
      </c>
      <c r="AB85" s="461" t="s">
        <v>488</v>
      </c>
      <c r="AC85" s="460" t="s">
        <v>215</v>
      </c>
      <c r="AD85" s="444"/>
      <c r="AE85" s="416"/>
      <c r="AF85" s="416"/>
      <c r="AG85" s="416"/>
      <c r="AH85" s="416"/>
      <c r="AI85" s="416"/>
      <c r="AJ85" s="416"/>
      <c r="AK85" s="417" t="s">
        <v>719</v>
      </c>
      <c r="AL85" s="416"/>
      <c r="AM85" s="416"/>
      <c r="AN85" s="418"/>
      <c r="AO85" s="416"/>
      <c r="AP85" s="416"/>
      <c r="AQ85" s="416"/>
      <c r="AR85" s="415" t="s">
        <v>22</v>
      </c>
      <c r="AS85" s="415" t="str">
        <f t="shared" si="16"/>
        <v>Кромка в колір</v>
      </c>
      <c r="AT85" s="415" t="str">
        <f t="shared" si="17"/>
        <v>MT-0004</v>
      </c>
      <c r="AU85" s="415">
        <f t="shared" si="18"/>
        <v>0</v>
      </c>
      <c r="AV85" s="415" t="str">
        <f t="shared" si="19"/>
        <v>MT-0004</v>
      </c>
      <c r="AW85" s="419" t="s">
        <v>212</v>
      </c>
      <c r="AX85" s="415" t="str">
        <f t="shared" si="20"/>
        <v>Кромка Нестандарт</v>
      </c>
      <c r="AY85" s="415">
        <f t="shared" si="21"/>
        <v>0</v>
      </c>
      <c r="AZ85" s="415">
        <f t="shared" si="22"/>
        <v>0</v>
      </c>
      <c r="BA85" s="420">
        <f t="shared" si="23"/>
        <v>0</v>
      </c>
      <c r="BC85" s="416"/>
      <c r="BD85" s="416"/>
      <c r="BE85" s="416"/>
      <c r="BF85" s="421"/>
      <c r="BG85" s="408" t="str">
        <f>VLOOKUP(G85,код!A:G,2,FALSE())</f>
        <v>РО142855   </v>
      </c>
    </row>
    <row r="86" spans="2:59" s="409" customFormat="1" ht="17.25" customHeight="1" x14ac:dyDescent="0.3">
      <c r="B86" s="410"/>
      <c r="C86" s="411"/>
      <c r="D86" s="412"/>
      <c r="E86" s="413" t="s">
        <v>558</v>
      </c>
      <c r="F86" s="409" t="s">
        <v>743</v>
      </c>
      <c r="G86" s="447" t="s">
        <v>175</v>
      </c>
      <c r="H86" s="448" t="s">
        <v>176</v>
      </c>
      <c r="I86" s="449" t="s">
        <v>558</v>
      </c>
      <c r="J86" s="455" t="s">
        <v>644</v>
      </c>
      <c r="K86" s="451"/>
      <c r="L86" s="459" t="s">
        <v>645</v>
      </c>
      <c r="M86" s="627">
        <v>2799</v>
      </c>
      <c r="N86" s="453" t="str">
        <f>'для впр'!E99</f>
        <v>Кромка в колір</v>
      </c>
      <c r="O86" s="454" t="str">
        <f>'для впр'!F99</f>
        <v>FN021SL</v>
      </c>
      <c r="P86" s="454">
        <f>'для впр'!G99</f>
        <v>0</v>
      </c>
      <c r="Q86" s="455" t="str">
        <f>'для впр'!H99</f>
        <v>FN021SL</v>
      </c>
      <c r="R86" s="455"/>
      <c r="S86" s="456" t="str">
        <f>'для впр'!J99</f>
        <v>Кромка Нестандарт</v>
      </c>
      <c r="T86" s="457">
        <f>'для впр'!K99</f>
        <v>0</v>
      </c>
      <c r="U86" s="458">
        <f>'для впр'!L99</f>
        <v>0</v>
      </c>
      <c r="V86" s="459">
        <f>'для впр'!M99</f>
        <v>0</v>
      </c>
      <c r="W86" s="455">
        <f>'для впр'!N99</f>
        <v>0</v>
      </c>
      <c r="X86" s="455">
        <f>'для впр'!O99</f>
        <v>0</v>
      </c>
      <c r="Y86" s="455">
        <f>'для впр'!P99</f>
        <v>0</v>
      </c>
      <c r="Z86" s="455">
        <f>'для впр'!Q99</f>
        <v>0</v>
      </c>
      <c r="AA86" s="460" t="s">
        <v>560</v>
      </c>
      <c r="AB86" s="461" t="s">
        <v>509</v>
      </c>
      <c r="AC86" s="460" t="s">
        <v>220</v>
      </c>
      <c r="AD86" s="444"/>
      <c r="AE86" s="416"/>
      <c r="AF86" s="416"/>
      <c r="AG86" s="416"/>
      <c r="AH86" s="416"/>
      <c r="AI86" s="416"/>
      <c r="AJ86" s="416"/>
      <c r="AK86" s="417" t="s">
        <v>719</v>
      </c>
      <c r="AL86" s="416"/>
      <c r="AM86" s="416"/>
      <c r="AN86" s="418"/>
      <c r="AO86" s="416"/>
      <c r="AP86" s="416"/>
      <c r="AQ86" s="416"/>
      <c r="AR86" s="415" t="s">
        <v>22</v>
      </c>
      <c r="AS86" s="415" t="str">
        <f t="shared" si="16"/>
        <v>Кромка в колір</v>
      </c>
      <c r="AT86" s="415" t="str">
        <f t="shared" si="17"/>
        <v>FN021SL</v>
      </c>
      <c r="AU86" s="415">
        <f t="shared" si="18"/>
        <v>0</v>
      </c>
      <c r="AV86" s="415" t="str">
        <f t="shared" si="19"/>
        <v>FN021SL</v>
      </c>
      <c r="AW86" s="419" t="s">
        <v>212</v>
      </c>
      <c r="AX86" s="415" t="str">
        <f t="shared" si="20"/>
        <v>Кромка Нестандарт</v>
      </c>
      <c r="AY86" s="415">
        <f t="shared" si="21"/>
        <v>0</v>
      </c>
      <c r="AZ86" s="415">
        <f t="shared" si="22"/>
        <v>0</v>
      </c>
      <c r="BA86" s="420">
        <f t="shared" si="23"/>
        <v>0</v>
      </c>
      <c r="BC86" s="416"/>
      <c r="BD86" s="416"/>
      <c r="BE86" s="416"/>
      <c r="BF86" s="421"/>
      <c r="BG86" s="408" t="str">
        <f>VLOOKUP(G86,код!A:G,2,FALSE())</f>
        <v>РО155678   </v>
      </c>
    </row>
    <row r="87" spans="2:59" s="409" customFormat="1" ht="17.25" customHeight="1" x14ac:dyDescent="0.3">
      <c r="B87" s="410"/>
      <c r="C87" s="411"/>
      <c r="D87" s="412"/>
      <c r="E87" s="413" t="s">
        <v>561</v>
      </c>
      <c r="F87" s="409" t="s">
        <v>744</v>
      </c>
      <c r="G87" s="447" t="s">
        <v>185</v>
      </c>
      <c r="H87" s="448" t="s">
        <v>186</v>
      </c>
      <c r="I87" s="449" t="s">
        <v>561</v>
      </c>
      <c r="J87" s="455" t="s">
        <v>644</v>
      </c>
      <c r="K87" s="451"/>
      <c r="L87" s="459" t="s">
        <v>645</v>
      </c>
      <c r="M87" s="627">
        <v>2799</v>
      </c>
      <c r="N87" s="453" t="str">
        <f>'для впр'!E100</f>
        <v>Кромка в колір</v>
      </c>
      <c r="O87" s="454" t="str">
        <f>'для впр'!F100</f>
        <v>FN051SL</v>
      </c>
      <c r="P87" s="454">
        <f>'для впр'!G100</f>
        <v>0</v>
      </c>
      <c r="Q87" s="455" t="str">
        <f>'для впр'!H100</f>
        <v>FN051SL</v>
      </c>
      <c r="R87" s="455"/>
      <c r="S87" s="456" t="str">
        <f>'для впр'!J100</f>
        <v>Кромка Нестандарт</v>
      </c>
      <c r="T87" s="457">
        <f>'для впр'!K100</f>
        <v>0</v>
      </c>
      <c r="U87" s="458">
        <f>'для впр'!L100</f>
        <v>0</v>
      </c>
      <c r="V87" s="459">
        <f>'для впр'!M100</f>
        <v>0</v>
      </c>
      <c r="W87" s="455">
        <f>'для впр'!N100</f>
        <v>0</v>
      </c>
      <c r="X87" s="455">
        <f>'для впр'!O100</f>
        <v>0</v>
      </c>
      <c r="Y87" s="455">
        <f>'для впр'!P100</f>
        <v>0</v>
      </c>
      <c r="Z87" s="455">
        <f>'для впр'!Q100</f>
        <v>0</v>
      </c>
      <c r="AA87" s="460" t="s">
        <v>563</v>
      </c>
      <c r="AB87" s="461" t="s">
        <v>513</v>
      </c>
      <c r="AC87" s="460" t="s">
        <v>220</v>
      </c>
      <c r="AD87" s="444"/>
      <c r="AE87" s="416"/>
      <c r="AF87" s="416"/>
      <c r="AG87" s="416"/>
      <c r="AH87" s="416"/>
      <c r="AI87" s="416"/>
      <c r="AJ87" s="416"/>
      <c r="AK87" s="417" t="s">
        <v>719</v>
      </c>
      <c r="AL87" s="416"/>
      <c r="AM87" s="416"/>
      <c r="AN87" s="418"/>
      <c r="AO87" s="416"/>
      <c r="AP87" s="416"/>
      <c r="AQ87" s="416"/>
      <c r="AR87" s="415" t="s">
        <v>22</v>
      </c>
      <c r="AS87" s="415" t="str">
        <f t="shared" si="16"/>
        <v>Кромка в колір</v>
      </c>
      <c r="AT87" s="415" t="str">
        <f t="shared" si="17"/>
        <v>FN051SL</v>
      </c>
      <c r="AU87" s="415">
        <f t="shared" si="18"/>
        <v>0</v>
      </c>
      <c r="AV87" s="415" t="str">
        <f t="shared" si="19"/>
        <v>FN051SL</v>
      </c>
      <c r="AW87" s="419" t="s">
        <v>212</v>
      </c>
      <c r="AX87" s="415" t="str">
        <f t="shared" si="20"/>
        <v>Кромка Нестандарт</v>
      </c>
      <c r="AY87" s="415">
        <f t="shared" si="21"/>
        <v>0</v>
      </c>
      <c r="AZ87" s="415">
        <f t="shared" si="22"/>
        <v>0</v>
      </c>
      <c r="BA87" s="420">
        <f t="shared" si="23"/>
        <v>0</v>
      </c>
      <c r="BC87" s="416"/>
      <c r="BD87" s="416"/>
      <c r="BE87" s="416"/>
      <c r="BF87" s="421"/>
      <c r="BG87" s="408" t="str">
        <f>VLOOKUP(G87,код!A:G,2,FALSE())</f>
        <v>РО155679   </v>
      </c>
    </row>
    <row r="88" spans="2:59" s="396" customFormat="1" ht="17.25" customHeight="1" x14ac:dyDescent="0.3">
      <c r="B88" s="397"/>
      <c r="C88" s="398"/>
      <c r="D88" s="399"/>
      <c r="E88" s="400" t="s">
        <v>564</v>
      </c>
      <c r="F88" s="396" t="s">
        <v>745</v>
      </c>
      <c r="G88" s="462" t="s">
        <v>177</v>
      </c>
      <c r="H88" s="463" t="s">
        <v>178</v>
      </c>
      <c r="I88" s="464" t="s">
        <v>564</v>
      </c>
      <c r="J88" s="465" t="s">
        <v>644</v>
      </c>
      <c r="K88" s="466"/>
      <c r="L88" s="467"/>
      <c r="M88" s="627">
        <v>2799</v>
      </c>
      <c r="N88" s="468" t="str">
        <f>'для впр'!E101</f>
        <v>Кромка в колір</v>
      </c>
      <c r="O88" s="469" t="str">
        <f>'для впр'!F101</f>
        <v>FN022SL</v>
      </c>
      <c r="P88" s="469">
        <f>'для впр'!G101</f>
        <v>0</v>
      </c>
      <c r="Q88" s="465" t="str">
        <f>'для впр'!H101</f>
        <v>FN022SL</v>
      </c>
      <c r="R88" s="465"/>
      <c r="S88" s="470" t="str">
        <f>'для впр'!J101</f>
        <v>Кромка Нестандарт</v>
      </c>
      <c r="T88" s="471">
        <f>'для впр'!K101</f>
        <v>0</v>
      </c>
      <c r="U88" s="472">
        <f>'для впр'!L101</f>
        <v>0</v>
      </c>
      <c r="V88" s="467">
        <f>'для впр'!M101</f>
        <v>0</v>
      </c>
      <c r="W88" s="465">
        <f>'для впр'!N101</f>
        <v>0</v>
      </c>
      <c r="X88" s="465">
        <f>'для впр'!O101</f>
        <v>0</v>
      </c>
      <c r="Y88" s="465">
        <f>'для впр'!P101</f>
        <v>0</v>
      </c>
      <c r="Z88" s="465">
        <f>'для впр'!Q101</f>
        <v>0</v>
      </c>
      <c r="AA88" s="473" t="s">
        <v>566</v>
      </c>
      <c r="AB88" s="474" t="s">
        <v>517</v>
      </c>
      <c r="AC88" s="473" t="s">
        <v>220</v>
      </c>
      <c r="AD88" s="445"/>
      <c r="AE88" s="403"/>
      <c r="AF88" s="403"/>
      <c r="AG88" s="403"/>
      <c r="AH88" s="403"/>
      <c r="AI88" s="403"/>
      <c r="AJ88" s="403"/>
      <c r="AK88" s="404" t="s">
        <v>719</v>
      </c>
      <c r="AL88" s="403"/>
      <c r="AM88" s="403"/>
      <c r="AN88" s="405"/>
      <c r="AO88" s="403"/>
      <c r="AP88" s="403"/>
      <c r="AQ88" s="403"/>
      <c r="AR88" s="402" t="s">
        <v>22</v>
      </c>
      <c r="AS88" s="402" t="str">
        <f t="shared" si="16"/>
        <v>Кромка в колір</v>
      </c>
      <c r="AT88" s="402" t="str">
        <f t="shared" si="17"/>
        <v>FN022SL</v>
      </c>
      <c r="AU88" s="402">
        <f t="shared" si="18"/>
        <v>0</v>
      </c>
      <c r="AV88" s="402" t="str">
        <f t="shared" si="19"/>
        <v>FN022SL</v>
      </c>
      <c r="AW88" s="401" t="s">
        <v>212</v>
      </c>
      <c r="AX88" s="402" t="str">
        <f t="shared" si="20"/>
        <v>Кромка Нестандарт</v>
      </c>
      <c r="AY88" s="402">
        <f t="shared" si="21"/>
        <v>0</v>
      </c>
      <c r="AZ88" s="402">
        <f t="shared" si="22"/>
        <v>0</v>
      </c>
      <c r="BA88" s="406">
        <f t="shared" si="23"/>
        <v>0</v>
      </c>
      <c r="BC88" s="403"/>
      <c r="BD88" s="403"/>
      <c r="BE88" s="403"/>
      <c r="BF88" s="407"/>
      <c r="BG88" s="408" t="str">
        <f>VLOOKUP(G88,код!A:G,2,FALSE())</f>
        <v>РО156458   </v>
      </c>
    </row>
    <row r="89" spans="2:59" s="396" customFormat="1" ht="17.25" customHeight="1" x14ac:dyDescent="0.3">
      <c r="B89" s="397"/>
      <c r="C89" s="398"/>
      <c r="D89" s="399"/>
      <c r="E89" s="400" t="s">
        <v>567</v>
      </c>
      <c r="F89" s="396" t="s">
        <v>746</v>
      </c>
      <c r="G89" s="462" t="s">
        <v>179</v>
      </c>
      <c r="H89" s="463" t="s">
        <v>180</v>
      </c>
      <c r="I89" s="464" t="s">
        <v>567</v>
      </c>
      <c r="J89" s="465" t="s">
        <v>644</v>
      </c>
      <c r="K89" s="466"/>
      <c r="L89" s="467"/>
      <c r="M89" s="627">
        <v>2799</v>
      </c>
      <c r="N89" s="468" t="str">
        <f>'для впр'!E102</f>
        <v>Кромка в колір</v>
      </c>
      <c r="O89" s="469" t="str">
        <f>'для впр'!F102</f>
        <v>FN023SL</v>
      </c>
      <c r="P89" s="469">
        <f>'для впр'!G102</f>
        <v>0</v>
      </c>
      <c r="Q89" s="465" t="str">
        <f>'для впр'!H102</f>
        <v>FN023SL</v>
      </c>
      <c r="R89" s="465"/>
      <c r="S89" s="470" t="str">
        <f>'для впр'!J102</f>
        <v>Кромка Нестандарт</v>
      </c>
      <c r="T89" s="471">
        <f>'для впр'!K102</f>
        <v>0</v>
      </c>
      <c r="U89" s="472">
        <f>'для впр'!L102</f>
        <v>0</v>
      </c>
      <c r="V89" s="467">
        <f>'для впр'!M102</f>
        <v>0</v>
      </c>
      <c r="W89" s="465">
        <f>'для впр'!N102</f>
        <v>0</v>
      </c>
      <c r="X89" s="465">
        <f>'для впр'!O102</f>
        <v>0</v>
      </c>
      <c r="Y89" s="465">
        <f>'для впр'!P102</f>
        <v>0</v>
      </c>
      <c r="Z89" s="465">
        <f>'для впр'!Q102</f>
        <v>0</v>
      </c>
      <c r="AA89" s="473" t="s">
        <v>569</v>
      </c>
      <c r="AB89" s="474" t="s">
        <v>521</v>
      </c>
      <c r="AC89" s="473" t="s">
        <v>220</v>
      </c>
      <c r="AD89" s="445"/>
      <c r="AE89" s="403"/>
      <c r="AF89" s="403"/>
      <c r="AG89" s="403"/>
      <c r="AH89" s="403"/>
      <c r="AI89" s="403"/>
      <c r="AJ89" s="403"/>
      <c r="AK89" s="404" t="s">
        <v>719</v>
      </c>
      <c r="AL89" s="403"/>
      <c r="AM89" s="403"/>
      <c r="AN89" s="405"/>
      <c r="AO89" s="403"/>
      <c r="AP89" s="403"/>
      <c r="AQ89" s="403"/>
      <c r="AR89" s="402" t="s">
        <v>22</v>
      </c>
      <c r="AS89" s="402" t="str">
        <f t="shared" si="16"/>
        <v>Кромка в колір</v>
      </c>
      <c r="AT89" s="402" t="str">
        <f t="shared" si="17"/>
        <v>FN023SL</v>
      </c>
      <c r="AU89" s="402">
        <f t="shared" si="18"/>
        <v>0</v>
      </c>
      <c r="AV89" s="402" t="str">
        <f t="shared" si="19"/>
        <v>FN023SL</v>
      </c>
      <c r="AW89" s="401" t="s">
        <v>212</v>
      </c>
      <c r="AX89" s="402" t="str">
        <f t="shared" si="20"/>
        <v>Кромка Нестандарт</v>
      </c>
      <c r="AY89" s="402">
        <f t="shared" si="21"/>
        <v>0</v>
      </c>
      <c r="AZ89" s="402">
        <f t="shared" si="22"/>
        <v>0</v>
      </c>
      <c r="BA89" s="406">
        <f t="shared" si="23"/>
        <v>0</v>
      </c>
      <c r="BC89" s="403"/>
      <c r="BD89" s="403"/>
      <c r="BE89" s="403"/>
      <c r="BF89" s="407"/>
      <c r="BG89" s="408" t="str">
        <f>VLOOKUP(G89,код!A:G,2,FALSE())</f>
        <v>РО156464   </v>
      </c>
    </row>
    <row r="90" spans="2:59" s="396" customFormat="1" ht="17.25" customHeight="1" x14ac:dyDescent="0.3">
      <c r="B90" s="397"/>
      <c r="C90" s="398"/>
      <c r="D90" s="399"/>
      <c r="E90" s="400" t="s">
        <v>570</v>
      </c>
      <c r="F90" s="396" t="s">
        <v>747</v>
      </c>
      <c r="G90" s="462" t="s">
        <v>181</v>
      </c>
      <c r="H90" s="463" t="s">
        <v>182</v>
      </c>
      <c r="I90" s="464" t="s">
        <v>570</v>
      </c>
      <c r="J90" s="465" t="s">
        <v>644</v>
      </c>
      <c r="K90" s="466"/>
      <c r="L90" s="467"/>
      <c r="M90" s="627">
        <v>2799</v>
      </c>
      <c r="N90" s="468" t="str">
        <f>'для впр'!E103</f>
        <v>Кромка в колір</v>
      </c>
      <c r="O90" s="469" t="str">
        <f>'для впр'!F103</f>
        <v>FN024SL</v>
      </c>
      <c r="P90" s="469">
        <f>'для впр'!G103</f>
        <v>0</v>
      </c>
      <c r="Q90" s="465" t="str">
        <f>'для впр'!H103</f>
        <v>FN024SL</v>
      </c>
      <c r="R90" s="465"/>
      <c r="S90" s="470" t="str">
        <f>'для впр'!J103</f>
        <v>Кромка Нестандарт</v>
      </c>
      <c r="T90" s="471">
        <f>'для впр'!K103</f>
        <v>0</v>
      </c>
      <c r="U90" s="472">
        <f>'для впр'!L103</f>
        <v>0</v>
      </c>
      <c r="V90" s="467">
        <f>'для впр'!M103</f>
        <v>0</v>
      </c>
      <c r="W90" s="465">
        <f>'для впр'!N103</f>
        <v>0</v>
      </c>
      <c r="X90" s="465">
        <f>'для впр'!O103</f>
        <v>0</v>
      </c>
      <c r="Y90" s="465">
        <f>'для впр'!P103</f>
        <v>0</v>
      </c>
      <c r="Z90" s="465">
        <f>'для впр'!Q103</f>
        <v>0</v>
      </c>
      <c r="AA90" s="473" t="s">
        <v>572</v>
      </c>
      <c r="AB90" s="474" t="s">
        <v>525</v>
      </c>
      <c r="AC90" s="473" t="s">
        <v>220</v>
      </c>
      <c r="AD90" s="445"/>
      <c r="AE90" s="403"/>
      <c r="AF90" s="403"/>
      <c r="AG90" s="403"/>
      <c r="AH90" s="403"/>
      <c r="AI90" s="403"/>
      <c r="AJ90" s="403"/>
      <c r="AK90" s="404" t="s">
        <v>719</v>
      </c>
      <c r="AL90" s="403"/>
      <c r="AM90" s="403"/>
      <c r="AN90" s="405"/>
      <c r="AO90" s="403"/>
      <c r="AP90" s="403"/>
      <c r="AQ90" s="403"/>
      <c r="AR90" s="402" t="s">
        <v>22</v>
      </c>
      <c r="AS90" s="402" t="str">
        <f t="shared" si="16"/>
        <v>Кромка в колір</v>
      </c>
      <c r="AT90" s="402" t="str">
        <f t="shared" si="17"/>
        <v>FN024SL</v>
      </c>
      <c r="AU90" s="402">
        <f t="shared" si="18"/>
        <v>0</v>
      </c>
      <c r="AV90" s="402" t="str">
        <f t="shared" si="19"/>
        <v>FN024SL</v>
      </c>
      <c r="AW90" s="401" t="s">
        <v>212</v>
      </c>
      <c r="AX90" s="402" t="str">
        <f t="shared" si="20"/>
        <v>Кромка Нестандарт</v>
      </c>
      <c r="AY90" s="402">
        <f t="shared" si="21"/>
        <v>0</v>
      </c>
      <c r="AZ90" s="402">
        <f t="shared" si="22"/>
        <v>0</v>
      </c>
      <c r="BA90" s="406">
        <f t="shared" si="23"/>
        <v>0</v>
      </c>
      <c r="BC90" s="403"/>
      <c r="BD90" s="403"/>
      <c r="BE90" s="403"/>
      <c r="BF90" s="407"/>
      <c r="BG90" s="408" t="str">
        <f>VLOOKUP(G90,код!A:G,2,FALSE())</f>
        <v>РО156465   </v>
      </c>
    </row>
    <row r="91" spans="2:59" s="396" customFormat="1" ht="17.25" customHeight="1" x14ac:dyDescent="0.3">
      <c r="B91" s="397"/>
      <c r="C91" s="398"/>
      <c r="D91" s="399"/>
      <c r="E91" s="400" t="s">
        <v>573</v>
      </c>
      <c r="F91" s="396" t="s">
        <v>748</v>
      </c>
      <c r="G91" s="462" t="s">
        <v>183</v>
      </c>
      <c r="H91" s="463" t="s">
        <v>184</v>
      </c>
      <c r="I91" s="464" t="s">
        <v>573</v>
      </c>
      <c r="J91" s="465" t="s">
        <v>644</v>
      </c>
      <c r="K91" s="466"/>
      <c r="L91" s="467"/>
      <c r="M91" s="627">
        <v>2799</v>
      </c>
      <c r="N91" s="468" t="str">
        <f>'для впр'!E104</f>
        <v>Кромка в колір</v>
      </c>
      <c r="O91" s="469" t="str">
        <f>'для впр'!F104</f>
        <v>FN025SL</v>
      </c>
      <c r="P91" s="469">
        <f>'для впр'!G104</f>
        <v>0</v>
      </c>
      <c r="Q91" s="465" t="str">
        <f>'для впр'!H104</f>
        <v>FN025SL</v>
      </c>
      <c r="R91" s="465"/>
      <c r="S91" s="470" t="str">
        <f>'для впр'!J104</f>
        <v>Кромка Нестандарт</v>
      </c>
      <c r="T91" s="471">
        <f>'для впр'!K104</f>
        <v>0</v>
      </c>
      <c r="U91" s="472">
        <f>'для впр'!L104</f>
        <v>0</v>
      </c>
      <c r="V91" s="467">
        <f>'для впр'!M104</f>
        <v>0</v>
      </c>
      <c r="W91" s="465">
        <f>'для впр'!N104</f>
        <v>0</v>
      </c>
      <c r="X91" s="465">
        <f>'для впр'!O104</f>
        <v>0</v>
      </c>
      <c r="Y91" s="465">
        <f>'для впр'!P104</f>
        <v>0</v>
      </c>
      <c r="Z91" s="465">
        <f>'для впр'!Q104</f>
        <v>0</v>
      </c>
      <c r="AA91" s="473" t="s">
        <v>575</v>
      </c>
      <c r="AB91" s="474" t="s">
        <v>529</v>
      </c>
      <c r="AC91" s="473" t="s">
        <v>220</v>
      </c>
      <c r="AD91" s="445"/>
      <c r="AE91" s="403"/>
      <c r="AF91" s="403"/>
      <c r="AG91" s="403"/>
      <c r="AH91" s="403"/>
      <c r="AI91" s="403"/>
      <c r="AJ91" s="403"/>
      <c r="AK91" s="404" t="s">
        <v>719</v>
      </c>
      <c r="AL91" s="403"/>
      <c r="AM91" s="403"/>
      <c r="AN91" s="405"/>
      <c r="AO91" s="403"/>
      <c r="AP91" s="403"/>
      <c r="AQ91" s="403"/>
      <c r="AR91" s="402" t="s">
        <v>22</v>
      </c>
      <c r="AS91" s="402" t="str">
        <f t="shared" si="16"/>
        <v>Кромка в колір</v>
      </c>
      <c r="AT91" s="402" t="str">
        <f t="shared" si="17"/>
        <v>FN025SL</v>
      </c>
      <c r="AU91" s="402">
        <f t="shared" si="18"/>
        <v>0</v>
      </c>
      <c r="AV91" s="402" t="str">
        <f t="shared" si="19"/>
        <v>FN025SL</v>
      </c>
      <c r="AW91" s="401" t="s">
        <v>212</v>
      </c>
      <c r="AX91" s="402" t="str">
        <f t="shared" si="20"/>
        <v>Кромка Нестандарт</v>
      </c>
      <c r="AY91" s="402">
        <f t="shared" si="21"/>
        <v>0</v>
      </c>
      <c r="AZ91" s="402">
        <f t="shared" si="22"/>
        <v>0</v>
      </c>
      <c r="BA91" s="406">
        <f t="shared" si="23"/>
        <v>0</v>
      </c>
      <c r="BC91" s="403"/>
      <c r="BD91" s="403"/>
      <c r="BE91" s="403"/>
      <c r="BF91" s="407"/>
      <c r="BG91" s="408" t="str">
        <f>VLOOKUP(G91,код!A:G,2,FALSE())</f>
        <v>РО156466   </v>
      </c>
    </row>
    <row r="92" spans="2:59" s="396" customFormat="1" ht="17.25" customHeight="1" x14ac:dyDescent="0.3">
      <c r="B92" s="397"/>
      <c r="C92" s="398"/>
      <c r="D92" s="399"/>
      <c r="E92" s="400" t="s">
        <v>576</v>
      </c>
      <c r="F92" s="396" t="s">
        <v>749</v>
      </c>
      <c r="G92" s="462" t="s">
        <v>187</v>
      </c>
      <c r="H92" s="463" t="s">
        <v>188</v>
      </c>
      <c r="I92" s="464" t="s">
        <v>576</v>
      </c>
      <c r="J92" s="465" t="s">
        <v>644</v>
      </c>
      <c r="K92" s="466"/>
      <c r="L92" s="467"/>
      <c r="M92" s="627">
        <v>2799</v>
      </c>
      <c r="N92" s="468" t="str">
        <f>'для впр'!E105</f>
        <v>Кромка в колір</v>
      </c>
      <c r="O92" s="469" t="str">
        <f>'для впр'!F105</f>
        <v>FN052SL</v>
      </c>
      <c r="P92" s="469">
        <f>'для впр'!G105</f>
        <v>0</v>
      </c>
      <c r="Q92" s="465" t="str">
        <f>'для впр'!H105</f>
        <v>FN052SL</v>
      </c>
      <c r="R92" s="465"/>
      <c r="S92" s="470" t="str">
        <f>'для впр'!J105</f>
        <v>Кромка Нестандарт</v>
      </c>
      <c r="T92" s="471">
        <f>'для впр'!K105</f>
        <v>0</v>
      </c>
      <c r="U92" s="472">
        <f>'для впр'!L105</f>
        <v>0</v>
      </c>
      <c r="V92" s="467">
        <f>'для впр'!M105</f>
        <v>0</v>
      </c>
      <c r="W92" s="465">
        <f>'для впр'!N105</f>
        <v>0</v>
      </c>
      <c r="X92" s="465">
        <f>'для впр'!O105</f>
        <v>0</v>
      </c>
      <c r="Y92" s="465">
        <f>'для впр'!P105</f>
        <v>0</v>
      </c>
      <c r="Z92" s="465">
        <f>'для впр'!Q105</f>
        <v>0</v>
      </c>
      <c r="AA92" s="473" t="s">
        <v>578</v>
      </c>
      <c r="AB92" s="474" t="s">
        <v>533</v>
      </c>
      <c r="AC92" s="473" t="s">
        <v>220</v>
      </c>
      <c r="AD92" s="445"/>
      <c r="AE92" s="403"/>
      <c r="AF92" s="403"/>
      <c r="AG92" s="403"/>
      <c r="AH92" s="403"/>
      <c r="AI92" s="403"/>
      <c r="AJ92" s="403"/>
      <c r="AK92" s="404" t="s">
        <v>719</v>
      </c>
      <c r="AL92" s="403"/>
      <c r="AM92" s="403"/>
      <c r="AN92" s="405"/>
      <c r="AO92" s="403"/>
      <c r="AP92" s="403"/>
      <c r="AQ92" s="403"/>
      <c r="AR92" s="402" t="s">
        <v>22</v>
      </c>
      <c r="AS92" s="402" t="str">
        <f t="shared" si="16"/>
        <v>Кромка в колір</v>
      </c>
      <c r="AT92" s="402" t="str">
        <f t="shared" si="17"/>
        <v>FN052SL</v>
      </c>
      <c r="AU92" s="402">
        <f t="shared" si="18"/>
        <v>0</v>
      </c>
      <c r="AV92" s="402" t="str">
        <f t="shared" si="19"/>
        <v>FN052SL</v>
      </c>
      <c r="AW92" s="401" t="s">
        <v>212</v>
      </c>
      <c r="AX92" s="402" t="str">
        <f t="shared" si="20"/>
        <v>Кромка Нестандарт</v>
      </c>
      <c r="AY92" s="402">
        <f t="shared" si="21"/>
        <v>0</v>
      </c>
      <c r="AZ92" s="402">
        <f t="shared" si="22"/>
        <v>0</v>
      </c>
      <c r="BA92" s="406">
        <f t="shared" si="23"/>
        <v>0</v>
      </c>
      <c r="BC92" s="403"/>
      <c r="BD92" s="403"/>
      <c r="BE92" s="403"/>
      <c r="BF92" s="407"/>
      <c r="BG92" s="408" t="str">
        <f>VLOOKUP(G92,код!A:G,2,FALSE())</f>
        <v>РО156467   </v>
      </c>
    </row>
    <row r="93" spans="2:59" s="321" customFormat="1" ht="15.6" x14ac:dyDescent="0.3">
      <c r="B93" s="322"/>
      <c r="C93" s="323"/>
      <c r="D93" s="324"/>
      <c r="E93" s="325" t="s">
        <v>189</v>
      </c>
      <c r="F93" s="329" t="s">
        <v>189</v>
      </c>
      <c r="G93" s="475" t="s">
        <v>189</v>
      </c>
      <c r="H93" s="475" t="s">
        <v>190</v>
      </c>
      <c r="I93" s="475" t="s">
        <v>189</v>
      </c>
      <c r="J93" s="476" t="s">
        <v>644</v>
      </c>
      <c r="K93" s="477"/>
      <c r="L93" s="478" t="s">
        <v>645</v>
      </c>
      <c r="M93" s="629">
        <f t="shared" ref="M93:M102" si="24">VLOOKUP(G93,I157:J166,2,FALSE())</f>
        <v>4541</v>
      </c>
      <c r="N93" s="479" t="str">
        <f>'для впр'!E106</f>
        <v>Кромка в колір</v>
      </c>
      <c r="O93" s="480" t="str">
        <f>'для впр'!F106</f>
        <v>L939</v>
      </c>
      <c r="P93" s="480">
        <f>'для впр'!G106</f>
        <v>0</v>
      </c>
      <c r="Q93" s="481" t="str">
        <f>'для впр'!H106</f>
        <v>L939</v>
      </c>
      <c r="R93" s="481"/>
      <c r="S93" s="482" t="str">
        <f>'для впр'!J106</f>
        <v>Кромка Нестандарт</v>
      </c>
      <c r="T93" s="483">
        <f>'для впр'!K106</f>
        <v>0</v>
      </c>
      <c r="U93" s="484">
        <f>'для впр'!L106</f>
        <v>0</v>
      </c>
      <c r="V93" s="475">
        <f>'для впр'!M106</f>
        <v>0</v>
      </c>
      <c r="W93" s="481">
        <f>'для впр'!N106</f>
        <v>0</v>
      </c>
      <c r="X93" s="481">
        <f>'для впр'!O106</f>
        <v>0</v>
      </c>
      <c r="Y93" s="481">
        <f>'для впр'!P106</f>
        <v>0</v>
      </c>
      <c r="Z93" s="481">
        <f>'для впр'!Q106</f>
        <v>0</v>
      </c>
      <c r="AA93" s="485" t="s">
        <v>579</v>
      </c>
      <c r="AB93" s="486" t="s">
        <v>580</v>
      </c>
      <c r="AC93" s="485" t="s">
        <v>213</v>
      </c>
      <c r="AD93" s="446"/>
      <c r="AE93" s="326"/>
      <c r="AF93" s="326"/>
      <c r="AG93" s="326"/>
      <c r="AH93" s="326"/>
      <c r="AI93" s="326"/>
      <c r="AJ93" s="326"/>
      <c r="AK93" s="325" t="s">
        <v>750</v>
      </c>
      <c r="AL93" s="326"/>
      <c r="AM93" s="326"/>
      <c r="AN93" s="330"/>
      <c r="AO93" s="326"/>
      <c r="AP93" s="326"/>
      <c r="AQ93" s="326"/>
      <c r="AR93" s="328" t="s">
        <v>22</v>
      </c>
      <c r="AS93" s="328" t="str">
        <f t="shared" si="16"/>
        <v>Кромка в колір</v>
      </c>
      <c r="AT93" s="328" t="str">
        <f t="shared" si="17"/>
        <v>L939</v>
      </c>
      <c r="AU93" s="328">
        <f t="shared" si="18"/>
        <v>0</v>
      </c>
      <c r="AV93" s="328" t="str">
        <f t="shared" si="19"/>
        <v>L939</v>
      </c>
      <c r="AW93" s="327" t="s">
        <v>212</v>
      </c>
      <c r="AX93" s="328" t="str">
        <f t="shared" si="20"/>
        <v>Кромка Нестандарт</v>
      </c>
      <c r="AY93" s="328">
        <f t="shared" si="21"/>
        <v>0</v>
      </c>
      <c r="AZ93" s="328">
        <f t="shared" si="22"/>
        <v>0</v>
      </c>
      <c r="BA93" s="331">
        <f t="shared" si="23"/>
        <v>0</v>
      </c>
      <c r="BB93" s="326"/>
      <c r="BC93" s="326"/>
      <c r="BD93" s="326"/>
      <c r="BE93" s="326"/>
      <c r="BF93" s="332"/>
      <c r="BG93" s="117" t="str">
        <f>VLOOKUP(G93,код!A:G,2,FALSE())</f>
        <v>РО153394   </v>
      </c>
    </row>
    <row r="94" spans="2:59" s="321" customFormat="1" ht="15.6" x14ac:dyDescent="0.3">
      <c r="B94" s="322"/>
      <c r="C94" s="323"/>
      <c r="D94" s="324"/>
      <c r="E94" s="325" t="s">
        <v>191</v>
      </c>
      <c r="F94" s="329" t="s">
        <v>191</v>
      </c>
      <c r="G94" s="475" t="s">
        <v>191</v>
      </c>
      <c r="H94" s="475" t="s">
        <v>192</v>
      </c>
      <c r="I94" s="475" t="s">
        <v>191</v>
      </c>
      <c r="J94" s="476" t="s">
        <v>644</v>
      </c>
      <c r="K94" s="477"/>
      <c r="L94" s="478" t="s">
        <v>645</v>
      </c>
      <c r="M94" s="629">
        <f t="shared" si="24"/>
        <v>4541</v>
      </c>
      <c r="N94" s="479" t="str">
        <f>'для впр'!E107</f>
        <v>Кромка в колір</v>
      </c>
      <c r="O94" s="480" t="str">
        <f>'для впр'!F107</f>
        <v>L940</v>
      </c>
      <c r="P94" s="480">
        <f>'для впр'!G107</f>
        <v>0</v>
      </c>
      <c r="Q94" s="481" t="str">
        <f>'для впр'!H107</f>
        <v>L940</v>
      </c>
      <c r="R94" s="481"/>
      <c r="S94" s="482" t="str">
        <f>'для впр'!J107</f>
        <v>Кромка Нестандарт</v>
      </c>
      <c r="T94" s="483">
        <f>'для впр'!K107</f>
        <v>0</v>
      </c>
      <c r="U94" s="484">
        <f>'для впр'!L107</f>
        <v>0</v>
      </c>
      <c r="V94" s="475">
        <f>'для впр'!M107</f>
        <v>0</v>
      </c>
      <c r="W94" s="481">
        <f>'для впр'!N107</f>
        <v>0</v>
      </c>
      <c r="X94" s="481">
        <f>'для впр'!O107</f>
        <v>0</v>
      </c>
      <c r="Y94" s="481">
        <f>'для впр'!P107</f>
        <v>0</v>
      </c>
      <c r="Z94" s="481">
        <f>'для впр'!Q107</f>
        <v>0</v>
      </c>
      <c r="AA94" s="485" t="s">
        <v>582</v>
      </c>
      <c r="AB94" s="486" t="s">
        <v>583</v>
      </c>
      <c r="AC94" s="485" t="s">
        <v>213</v>
      </c>
      <c r="AD94" s="446"/>
      <c r="AE94" s="326"/>
      <c r="AF94" s="326"/>
      <c r="AG94" s="326"/>
      <c r="AH94" s="326"/>
      <c r="AI94" s="326"/>
      <c r="AJ94" s="326"/>
      <c r="AK94" s="325" t="s">
        <v>750</v>
      </c>
      <c r="AL94" s="326"/>
      <c r="AM94" s="326"/>
      <c r="AN94" s="330"/>
      <c r="AO94" s="326"/>
      <c r="AP94" s="326"/>
      <c r="AQ94" s="326"/>
      <c r="AR94" s="328" t="s">
        <v>22</v>
      </c>
      <c r="AS94" s="328" t="str">
        <f t="shared" si="16"/>
        <v>Кромка в колір</v>
      </c>
      <c r="AT94" s="328" t="str">
        <f t="shared" si="17"/>
        <v>L940</v>
      </c>
      <c r="AU94" s="328">
        <f t="shared" si="18"/>
        <v>0</v>
      </c>
      <c r="AV94" s="328" t="str">
        <f t="shared" si="19"/>
        <v>L940</v>
      </c>
      <c r="AW94" s="327" t="s">
        <v>212</v>
      </c>
      <c r="AX94" s="328" t="str">
        <f t="shared" si="20"/>
        <v>Кромка Нестандарт</v>
      </c>
      <c r="AY94" s="328">
        <f t="shared" si="21"/>
        <v>0</v>
      </c>
      <c r="AZ94" s="328">
        <f t="shared" si="22"/>
        <v>0</v>
      </c>
      <c r="BA94" s="331">
        <f t="shared" si="23"/>
        <v>0</v>
      </c>
      <c r="BB94" s="326"/>
      <c r="BC94" s="326"/>
      <c r="BD94" s="326"/>
      <c r="BE94" s="326"/>
      <c r="BF94" s="332"/>
      <c r="BG94" s="117" t="str">
        <f>VLOOKUP(G94,код!A:G,2,FALSE())</f>
        <v>РО153395   </v>
      </c>
    </row>
    <row r="95" spans="2:59" s="321" customFormat="1" ht="15.6" x14ac:dyDescent="0.3">
      <c r="B95" s="322"/>
      <c r="C95" s="323"/>
      <c r="D95" s="324"/>
      <c r="E95" s="325" t="s">
        <v>193</v>
      </c>
      <c r="F95" s="329" t="s">
        <v>193</v>
      </c>
      <c r="G95" s="475" t="s">
        <v>193</v>
      </c>
      <c r="H95" s="475" t="s">
        <v>194</v>
      </c>
      <c r="I95" s="475" t="s">
        <v>193</v>
      </c>
      <c r="J95" s="476" t="s">
        <v>644</v>
      </c>
      <c r="K95" s="477"/>
      <c r="L95" s="478" t="s">
        <v>645</v>
      </c>
      <c r="M95" s="629">
        <f t="shared" si="24"/>
        <v>6074</v>
      </c>
      <c r="N95" s="479" t="str">
        <f>'для впр'!E108</f>
        <v>Кромка в колір</v>
      </c>
      <c r="O95" s="480" t="str">
        <f>'для впр'!F108</f>
        <v>SP800</v>
      </c>
      <c r="P95" s="480">
        <f>'для впр'!G108</f>
        <v>0</v>
      </c>
      <c r="Q95" s="481" t="str">
        <f>'для впр'!H108</f>
        <v>SP800</v>
      </c>
      <c r="R95" s="481"/>
      <c r="S95" s="482" t="str">
        <f>'для впр'!J108</f>
        <v>Кромка Нестандарт</v>
      </c>
      <c r="T95" s="483">
        <f>'для впр'!K108</f>
        <v>0</v>
      </c>
      <c r="U95" s="484">
        <f>'для впр'!L108</f>
        <v>0</v>
      </c>
      <c r="V95" s="475">
        <f>'для впр'!M108</f>
        <v>0</v>
      </c>
      <c r="W95" s="481">
        <f>'для впр'!N108</f>
        <v>0</v>
      </c>
      <c r="X95" s="481">
        <f>'для впр'!O108</f>
        <v>0</v>
      </c>
      <c r="Y95" s="481">
        <f>'для впр'!P108</f>
        <v>0</v>
      </c>
      <c r="Z95" s="481">
        <f>'для впр'!Q108</f>
        <v>0</v>
      </c>
      <c r="AA95" s="485" t="s">
        <v>585</v>
      </c>
      <c r="AB95" s="486" t="s">
        <v>586</v>
      </c>
      <c r="AC95" s="485" t="s">
        <v>213</v>
      </c>
      <c r="AD95" s="446"/>
      <c r="AE95" s="326"/>
      <c r="AF95" s="326"/>
      <c r="AG95" s="326"/>
      <c r="AH95" s="326"/>
      <c r="AI95" s="326"/>
      <c r="AJ95" s="326"/>
      <c r="AK95" s="325" t="s">
        <v>750</v>
      </c>
      <c r="AL95" s="326"/>
      <c r="AM95" s="326"/>
      <c r="AN95" s="330"/>
      <c r="AO95" s="326"/>
      <c r="AP95" s="326"/>
      <c r="AQ95" s="326"/>
      <c r="AR95" s="328" t="s">
        <v>22</v>
      </c>
      <c r="AS95" s="328" t="str">
        <f t="shared" si="16"/>
        <v>Кромка в колір</v>
      </c>
      <c r="AT95" s="328" t="str">
        <f t="shared" si="17"/>
        <v>SP800</v>
      </c>
      <c r="AU95" s="328">
        <f t="shared" si="18"/>
        <v>0</v>
      </c>
      <c r="AV95" s="328" t="str">
        <f t="shared" si="19"/>
        <v>SP800</v>
      </c>
      <c r="AW95" s="327" t="s">
        <v>212</v>
      </c>
      <c r="AX95" s="328" t="str">
        <f t="shared" si="20"/>
        <v>Кромка Нестандарт</v>
      </c>
      <c r="AY95" s="328">
        <f t="shared" si="21"/>
        <v>0</v>
      </c>
      <c r="AZ95" s="328">
        <f t="shared" si="22"/>
        <v>0</v>
      </c>
      <c r="BA95" s="331">
        <f t="shared" si="23"/>
        <v>0</v>
      </c>
      <c r="BC95" s="326"/>
      <c r="BD95" s="326"/>
      <c r="BE95" s="326"/>
      <c r="BF95" s="332"/>
      <c r="BG95" s="117" t="str">
        <f>VLOOKUP(G95,код!A:G,2,FALSE())</f>
        <v>РО153393   </v>
      </c>
    </row>
    <row r="96" spans="2:59" s="321" customFormat="1" ht="15.6" x14ac:dyDescent="0.3">
      <c r="B96" s="322"/>
      <c r="C96" s="323"/>
      <c r="D96" s="324"/>
      <c r="E96" s="325" t="s">
        <v>195</v>
      </c>
      <c r="F96" s="329" t="s">
        <v>195</v>
      </c>
      <c r="G96" s="475" t="s">
        <v>195</v>
      </c>
      <c r="H96" s="475" t="s">
        <v>196</v>
      </c>
      <c r="I96" s="475" t="s">
        <v>195</v>
      </c>
      <c r="J96" s="476" t="s">
        <v>644</v>
      </c>
      <c r="K96" s="477"/>
      <c r="L96" s="478" t="s">
        <v>645</v>
      </c>
      <c r="M96" s="629">
        <f t="shared" si="24"/>
        <v>6074</v>
      </c>
      <c r="N96" s="479" t="str">
        <f>'для впр'!E109</f>
        <v>Кромка в колір</v>
      </c>
      <c r="O96" s="480" t="str">
        <f>'для впр'!F109</f>
        <v>SP801</v>
      </c>
      <c r="P96" s="480">
        <f>'для впр'!G109</f>
        <v>0</v>
      </c>
      <c r="Q96" s="481" t="str">
        <f>'для впр'!H109</f>
        <v>SP801</v>
      </c>
      <c r="R96" s="481"/>
      <c r="S96" s="482" t="str">
        <f>'для впр'!J109</f>
        <v>Кромка Нестандарт</v>
      </c>
      <c r="T96" s="483">
        <f>'для впр'!K109</f>
        <v>0</v>
      </c>
      <c r="U96" s="484">
        <f>'для впр'!L109</f>
        <v>0</v>
      </c>
      <c r="V96" s="475">
        <f>'для впр'!M109</f>
        <v>0</v>
      </c>
      <c r="W96" s="481">
        <f>'для впр'!N109</f>
        <v>0</v>
      </c>
      <c r="X96" s="481">
        <f>'для впр'!O109</f>
        <v>0</v>
      </c>
      <c r="Y96" s="481">
        <f>'для впр'!P109</f>
        <v>0</v>
      </c>
      <c r="Z96" s="481">
        <f>'для впр'!Q109</f>
        <v>0</v>
      </c>
      <c r="AA96" s="485" t="s">
        <v>588</v>
      </c>
      <c r="AB96" s="486" t="s">
        <v>589</v>
      </c>
      <c r="AC96" s="485" t="s">
        <v>213</v>
      </c>
      <c r="AD96" s="446"/>
      <c r="AE96" s="326"/>
      <c r="AF96" s="326"/>
      <c r="AG96" s="326"/>
      <c r="AH96" s="326"/>
      <c r="AI96" s="326"/>
      <c r="AJ96" s="326"/>
      <c r="AK96" s="325" t="s">
        <v>750</v>
      </c>
      <c r="AL96" s="326"/>
      <c r="AM96" s="326"/>
      <c r="AN96" s="330"/>
      <c r="AO96" s="326"/>
      <c r="AP96" s="326"/>
      <c r="AQ96" s="326"/>
      <c r="AR96" s="328" t="s">
        <v>22</v>
      </c>
      <c r="AS96" s="328" t="str">
        <f t="shared" si="16"/>
        <v>Кромка в колір</v>
      </c>
      <c r="AT96" s="328" t="str">
        <f t="shared" si="17"/>
        <v>SP801</v>
      </c>
      <c r="AU96" s="328">
        <f t="shared" si="18"/>
        <v>0</v>
      </c>
      <c r="AV96" s="328" t="str">
        <f t="shared" si="19"/>
        <v>SP801</v>
      </c>
      <c r="AW96" s="327" t="s">
        <v>212</v>
      </c>
      <c r="AX96" s="328" t="str">
        <f t="shared" si="20"/>
        <v>Кромка Нестандарт</v>
      </c>
      <c r="AY96" s="328">
        <f t="shared" si="21"/>
        <v>0</v>
      </c>
      <c r="AZ96" s="328">
        <f t="shared" si="22"/>
        <v>0</v>
      </c>
      <c r="BA96" s="331">
        <f t="shared" si="23"/>
        <v>0</v>
      </c>
      <c r="BC96" s="326"/>
      <c r="BD96" s="326"/>
      <c r="BE96" s="326"/>
      <c r="BF96" s="332"/>
      <c r="BG96" s="117" t="str">
        <f>VLOOKUP(G96,код!A:G,2,FALSE())</f>
        <v>РО153390   </v>
      </c>
    </row>
    <row r="97" spans="2:59" s="321" customFormat="1" ht="15.6" x14ac:dyDescent="0.3">
      <c r="B97" s="322"/>
      <c r="C97" s="323"/>
      <c r="D97" s="324"/>
      <c r="E97" s="325" t="s">
        <v>197</v>
      </c>
      <c r="F97" s="329" t="s">
        <v>197</v>
      </c>
      <c r="G97" s="475" t="s">
        <v>197</v>
      </c>
      <c r="H97" s="475" t="s">
        <v>198</v>
      </c>
      <c r="I97" s="475" t="s">
        <v>197</v>
      </c>
      <c r="J97" s="476" t="s">
        <v>644</v>
      </c>
      <c r="K97" s="477"/>
      <c r="L97" s="478" t="s">
        <v>645</v>
      </c>
      <c r="M97" s="629">
        <f t="shared" si="24"/>
        <v>6074</v>
      </c>
      <c r="N97" s="479" t="str">
        <f>'для впр'!E110</f>
        <v>Кромка в колір</v>
      </c>
      <c r="O97" s="480" t="str">
        <f>'для впр'!F110</f>
        <v>SP802</v>
      </c>
      <c r="P97" s="480">
        <f>'для впр'!G110</f>
        <v>0</v>
      </c>
      <c r="Q97" s="481" t="str">
        <f>'для впр'!H110</f>
        <v>SP802</v>
      </c>
      <c r="R97" s="481"/>
      <c r="S97" s="482" t="str">
        <f>'для впр'!J110</f>
        <v>Кромка Нестандарт</v>
      </c>
      <c r="T97" s="483">
        <f>'для впр'!K110</f>
        <v>0</v>
      </c>
      <c r="U97" s="484">
        <f>'для впр'!L110</f>
        <v>0</v>
      </c>
      <c r="V97" s="475">
        <f>'для впр'!M110</f>
        <v>0</v>
      </c>
      <c r="W97" s="481">
        <f>'для впр'!N110</f>
        <v>0</v>
      </c>
      <c r="X97" s="481">
        <f>'для впр'!O110</f>
        <v>0</v>
      </c>
      <c r="Y97" s="481">
        <f>'для впр'!P110</f>
        <v>0</v>
      </c>
      <c r="Z97" s="481">
        <f>'для впр'!Q110</f>
        <v>0</v>
      </c>
      <c r="AA97" s="485" t="s">
        <v>591</v>
      </c>
      <c r="AB97" s="486" t="s">
        <v>592</v>
      </c>
      <c r="AC97" s="485" t="s">
        <v>213</v>
      </c>
      <c r="AD97" s="446"/>
      <c r="AE97" s="326"/>
      <c r="AF97" s="326"/>
      <c r="AG97" s="326"/>
      <c r="AH97" s="326"/>
      <c r="AI97" s="326"/>
      <c r="AJ97" s="326"/>
      <c r="AK97" s="325" t="s">
        <v>750</v>
      </c>
      <c r="AL97" s="326"/>
      <c r="AM97" s="326"/>
      <c r="AN97" s="330"/>
      <c r="AO97" s="326"/>
      <c r="AP97" s="326"/>
      <c r="AQ97" s="326"/>
      <c r="AR97" s="328" t="s">
        <v>22</v>
      </c>
      <c r="AS97" s="328" t="str">
        <f t="shared" si="16"/>
        <v>Кромка в колір</v>
      </c>
      <c r="AT97" s="328" t="str">
        <f t="shared" si="17"/>
        <v>SP802</v>
      </c>
      <c r="AU97" s="328">
        <f t="shared" si="18"/>
        <v>0</v>
      </c>
      <c r="AV97" s="328" t="str">
        <f t="shared" si="19"/>
        <v>SP802</v>
      </c>
      <c r="AW97" s="327" t="s">
        <v>212</v>
      </c>
      <c r="AX97" s="328" t="str">
        <f t="shared" si="20"/>
        <v>Кромка Нестандарт</v>
      </c>
      <c r="AY97" s="328">
        <f t="shared" si="21"/>
        <v>0</v>
      </c>
      <c r="AZ97" s="328">
        <f t="shared" si="22"/>
        <v>0</v>
      </c>
      <c r="BA97" s="331">
        <f t="shared" si="23"/>
        <v>0</v>
      </c>
      <c r="BC97" s="326"/>
      <c r="BD97" s="326"/>
      <c r="BE97" s="326"/>
      <c r="BF97" s="332"/>
      <c r="BG97" s="117" t="str">
        <f>VLOOKUP(G97,код!A:G,2,FALSE())</f>
        <v>РО153392   </v>
      </c>
    </row>
    <row r="98" spans="2:59" s="321" customFormat="1" ht="15.6" x14ac:dyDescent="0.3">
      <c r="B98" s="322"/>
      <c r="C98" s="323"/>
      <c r="D98" s="324"/>
      <c r="E98" s="325" t="s">
        <v>199</v>
      </c>
      <c r="F98" s="329" t="s">
        <v>199</v>
      </c>
      <c r="G98" s="475" t="s">
        <v>199</v>
      </c>
      <c r="H98" s="475" t="s">
        <v>200</v>
      </c>
      <c r="I98" s="475" t="s">
        <v>199</v>
      </c>
      <c r="J98" s="476" t="s">
        <v>644</v>
      </c>
      <c r="K98" s="477"/>
      <c r="L98" s="478" t="s">
        <v>645</v>
      </c>
      <c r="M98" s="629">
        <f t="shared" si="24"/>
        <v>4945</v>
      </c>
      <c r="N98" s="479" t="str">
        <f>'для впр'!E111</f>
        <v>Кромка в колір</v>
      </c>
      <c r="O98" s="480" t="str">
        <f>'для впр'!F111</f>
        <v>U01</v>
      </c>
      <c r="P98" s="480">
        <f>'для впр'!G111</f>
        <v>0</v>
      </c>
      <c r="Q98" s="481" t="str">
        <f>'для впр'!H111</f>
        <v>U01</v>
      </c>
      <c r="R98" s="481"/>
      <c r="S98" s="482" t="str">
        <f>'для впр'!J111</f>
        <v>Кромка Нестандарт</v>
      </c>
      <c r="T98" s="483">
        <f>'для впр'!K111</f>
        <v>0</v>
      </c>
      <c r="U98" s="484">
        <f>'для впр'!L111</f>
        <v>0</v>
      </c>
      <c r="V98" s="475">
        <f>'для впр'!M111</f>
        <v>0</v>
      </c>
      <c r="W98" s="481">
        <f>'для впр'!N111</f>
        <v>0</v>
      </c>
      <c r="X98" s="481">
        <f>'для впр'!O111</f>
        <v>0</v>
      </c>
      <c r="Y98" s="481">
        <f>'для впр'!P111</f>
        <v>0</v>
      </c>
      <c r="Z98" s="481">
        <f>'для впр'!Q111</f>
        <v>0</v>
      </c>
      <c r="AA98" s="485" t="s">
        <v>594</v>
      </c>
      <c r="AB98" s="486" t="s">
        <v>595</v>
      </c>
      <c r="AC98" s="485" t="s">
        <v>215</v>
      </c>
      <c r="AD98" s="446"/>
      <c r="AE98" s="326"/>
      <c r="AF98" s="326"/>
      <c r="AG98" s="326"/>
      <c r="AH98" s="326"/>
      <c r="AI98" s="326"/>
      <c r="AJ98" s="326"/>
      <c r="AK98" s="325" t="s">
        <v>750</v>
      </c>
      <c r="AL98" s="326"/>
      <c r="AM98" s="326"/>
      <c r="AN98" s="330"/>
      <c r="AO98" s="326"/>
      <c r="AP98" s="326"/>
      <c r="AQ98" s="326"/>
      <c r="AR98" s="328" t="s">
        <v>22</v>
      </c>
      <c r="AS98" s="328" t="str">
        <f t="shared" si="16"/>
        <v>Кромка в колір</v>
      </c>
      <c r="AT98" s="328" t="str">
        <f t="shared" si="17"/>
        <v>U01</v>
      </c>
      <c r="AU98" s="328">
        <f t="shared" si="18"/>
        <v>0</v>
      </c>
      <c r="AV98" s="328" t="str">
        <f t="shared" si="19"/>
        <v>U01</v>
      </c>
      <c r="AW98" s="327" t="s">
        <v>212</v>
      </c>
      <c r="AX98" s="328" t="str">
        <f t="shared" si="20"/>
        <v>Кромка Нестандарт</v>
      </c>
      <c r="AY98" s="328">
        <f t="shared" si="21"/>
        <v>0</v>
      </c>
      <c r="AZ98" s="328">
        <f t="shared" si="22"/>
        <v>0</v>
      </c>
      <c r="BA98" s="331">
        <f t="shared" si="23"/>
        <v>0</v>
      </c>
      <c r="BB98" s="326"/>
      <c r="BC98" s="326"/>
      <c r="BD98" s="326"/>
      <c r="BE98" s="326"/>
      <c r="BF98" s="332"/>
      <c r="BG98" s="117" t="str">
        <f>VLOOKUP(G98,код!A:G,2,FALSE())</f>
        <v>РО153396   </v>
      </c>
    </row>
    <row r="99" spans="2:59" s="321" customFormat="1" ht="15.6" x14ac:dyDescent="0.3">
      <c r="B99" s="322"/>
      <c r="C99" s="323"/>
      <c r="D99" s="324"/>
      <c r="E99" s="325" t="s">
        <v>201</v>
      </c>
      <c r="F99" s="329" t="s">
        <v>201</v>
      </c>
      <c r="G99" s="475" t="s">
        <v>201</v>
      </c>
      <c r="H99" s="475" t="s">
        <v>202</v>
      </c>
      <c r="I99" s="475" t="s">
        <v>201</v>
      </c>
      <c r="J99" s="476" t="s">
        <v>644</v>
      </c>
      <c r="K99" s="477"/>
      <c r="L99" s="478" t="s">
        <v>645</v>
      </c>
      <c r="M99" s="629">
        <f t="shared" si="24"/>
        <v>5474</v>
      </c>
      <c r="N99" s="479" t="str">
        <f>'для впр'!E112</f>
        <v>Кромка в колір</v>
      </c>
      <c r="O99" s="480" t="str">
        <f>'для впр'!F112</f>
        <v>W015</v>
      </c>
      <c r="P99" s="480">
        <f>'для впр'!G112</f>
        <v>0</v>
      </c>
      <c r="Q99" s="481" t="str">
        <f>'для впр'!H112</f>
        <v>W015</v>
      </c>
      <c r="R99" s="481"/>
      <c r="S99" s="482" t="str">
        <f>'для впр'!J112</f>
        <v>Кромка Нестандарт</v>
      </c>
      <c r="T99" s="483">
        <f>'для впр'!K112</f>
        <v>0</v>
      </c>
      <c r="U99" s="484">
        <f>'для впр'!L112</f>
        <v>0</v>
      </c>
      <c r="V99" s="475">
        <f>'для впр'!M112</f>
        <v>0</v>
      </c>
      <c r="W99" s="481">
        <f>'для впр'!N112</f>
        <v>0</v>
      </c>
      <c r="X99" s="481">
        <f>'для впр'!O112</f>
        <v>0</v>
      </c>
      <c r="Y99" s="481">
        <f>'для впр'!P112</f>
        <v>0</v>
      </c>
      <c r="Z99" s="481">
        <f>'для впр'!Q112</f>
        <v>0</v>
      </c>
      <c r="AA99" s="485" t="s">
        <v>597</v>
      </c>
      <c r="AB99" s="486" t="s">
        <v>598</v>
      </c>
      <c r="AC99" s="485" t="s">
        <v>215</v>
      </c>
      <c r="AD99" s="446"/>
      <c r="AE99" s="326"/>
      <c r="AF99" s="326"/>
      <c r="AG99" s="326"/>
      <c r="AH99" s="326"/>
      <c r="AI99" s="326"/>
      <c r="AJ99" s="326"/>
      <c r="AK99" s="325" t="s">
        <v>750</v>
      </c>
      <c r="AL99" s="326"/>
      <c r="AM99" s="326"/>
      <c r="AN99" s="330"/>
      <c r="AO99" s="326"/>
      <c r="AP99" s="326"/>
      <c r="AQ99" s="326"/>
      <c r="AR99" s="328" t="s">
        <v>22</v>
      </c>
      <c r="AS99" s="328" t="str">
        <f t="shared" si="16"/>
        <v>Кромка в колір</v>
      </c>
      <c r="AT99" s="328" t="str">
        <f t="shared" si="17"/>
        <v>W015</v>
      </c>
      <c r="AU99" s="328">
        <f t="shared" si="18"/>
        <v>0</v>
      </c>
      <c r="AV99" s="328" t="str">
        <f t="shared" si="19"/>
        <v>W015</v>
      </c>
      <c r="AW99" s="327" t="s">
        <v>212</v>
      </c>
      <c r="AX99" s="328" t="str">
        <f t="shared" si="20"/>
        <v>Кромка Нестандарт</v>
      </c>
      <c r="AY99" s="328">
        <f t="shared" si="21"/>
        <v>0</v>
      </c>
      <c r="AZ99" s="328">
        <f t="shared" si="22"/>
        <v>0</v>
      </c>
      <c r="BA99" s="331">
        <f t="shared" si="23"/>
        <v>0</v>
      </c>
      <c r="BB99" s="326"/>
      <c r="BC99" s="326"/>
      <c r="BD99" s="326"/>
      <c r="BE99" s="326"/>
      <c r="BF99" s="332"/>
      <c r="BG99" s="117" t="str">
        <f>VLOOKUP(G99,код!A:G,2,FALSE())</f>
        <v>РО153397   </v>
      </c>
    </row>
    <row r="100" spans="2:59" s="321" customFormat="1" ht="15.6" x14ac:dyDescent="0.3">
      <c r="B100" s="322"/>
      <c r="C100" s="323"/>
      <c r="D100" s="324"/>
      <c r="E100" s="325" t="s">
        <v>203</v>
      </c>
      <c r="F100" s="329" t="s">
        <v>203</v>
      </c>
      <c r="G100" s="475" t="s">
        <v>203</v>
      </c>
      <c r="H100" s="475" t="s">
        <v>204</v>
      </c>
      <c r="I100" s="475" t="s">
        <v>203</v>
      </c>
      <c r="J100" s="476" t="s">
        <v>644</v>
      </c>
      <c r="K100" s="477"/>
      <c r="L100" s="478" t="s">
        <v>645</v>
      </c>
      <c r="M100" s="629">
        <f t="shared" si="24"/>
        <v>5778</v>
      </c>
      <c r="N100" s="479" t="str">
        <f>'для впр'!E113</f>
        <v>Кромка в колір</v>
      </c>
      <c r="O100" s="480" t="str">
        <f>'для впр'!F113</f>
        <v>W308</v>
      </c>
      <c r="P100" s="480">
        <f>'для впр'!G113</f>
        <v>0</v>
      </c>
      <c r="Q100" s="481" t="str">
        <f>'для впр'!H113</f>
        <v>W308</v>
      </c>
      <c r="R100" s="481"/>
      <c r="S100" s="482" t="str">
        <f>'для впр'!J113</f>
        <v>Кромка Нестандарт</v>
      </c>
      <c r="T100" s="483">
        <f>'для впр'!K113</f>
        <v>0</v>
      </c>
      <c r="U100" s="484">
        <f>'для впр'!L113</f>
        <v>0</v>
      </c>
      <c r="V100" s="475">
        <f>'для впр'!M113</f>
        <v>0</v>
      </c>
      <c r="W100" s="481">
        <f>'для впр'!N113</f>
        <v>0</v>
      </c>
      <c r="X100" s="481">
        <f>'для впр'!O113</f>
        <v>0</v>
      </c>
      <c r="Y100" s="481">
        <f>'для впр'!P113</f>
        <v>0</v>
      </c>
      <c r="Z100" s="481">
        <f>'для впр'!Q113</f>
        <v>0</v>
      </c>
      <c r="AA100" s="485" t="s">
        <v>600</v>
      </c>
      <c r="AB100" s="486" t="s">
        <v>601</v>
      </c>
      <c r="AC100" s="485" t="s">
        <v>213</v>
      </c>
      <c r="AD100" s="446"/>
      <c r="AE100" s="326"/>
      <c r="AF100" s="326"/>
      <c r="AG100" s="326"/>
      <c r="AH100" s="326"/>
      <c r="AI100" s="326"/>
      <c r="AJ100" s="326"/>
      <c r="AK100" s="325" t="s">
        <v>750</v>
      </c>
      <c r="AL100" s="326"/>
      <c r="AM100" s="326"/>
      <c r="AN100" s="330"/>
      <c r="AO100" s="326"/>
      <c r="AP100" s="326"/>
      <c r="AQ100" s="326"/>
      <c r="AR100" s="328" t="s">
        <v>22</v>
      </c>
      <c r="AS100" s="328" t="str">
        <f t="shared" si="16"/>
        <v>Кромка в колір</v>
      </c>
      <c r="AT100" s="328" t="str">
        <f t="shared" si="17"/>
        <v>W308</v>
      </c>
      <c r="AU100" s="328">
        <f t="shared" si="18"/>
        <v>0</v>
      </c>
      <c r="AV100" s="328" t="str">
        <f t="shared" si="19"/>
        <v>W308</v>
      </c>
      <c r="AW100" s="327" t="s">
        <v>212</v>
      </c>
      <c r="AX100" s="328" t="str">
        <f t="shared" si="20"/>
        <v>Кромка Нестандарт</v>
      </c>
      <c r="AY100" s="328">
        <f t="shared" si="21"/>
        <v>0</v>
      </c>
      <c r="AZ100" s="328">
        <f t="shared" si="22"/>
        <v>0</v>
      </c>
      <c r="BA100" s="331">
        <f t="shared" si="23"/>
        <v>0</v>
      </c>
      <c r="BB100" s="326"/>
      <c r="BC100" s="326"/>
      <c r="BD100" s="326"/>
      <c r="BE100" s="326"/>
      <c r="BF100" s="332"/>
      <c r="BG100" s="117" t="str">
        <f>VLOOKUP(G100,код!A:G,2,FALSE())</f>
        <v>РО153398   </v>
      </c>
    </row>
    <row r="101" spans="2:59" s="321" customFormat="1" ht="15.6" x14ac:dyDescent="0.3">
      <c r="B101" s="322"/>
      <c r="C101" s="323"/>
      <c r="D101" s="324"/>
      <c r="E101" s="325" t="s">
        <v>205</v>
      </c>
      <c r="F101" s="329" t="s">
        <v>205</v>
      </c>
      <c r="G101" s="475" t="s">
        <v>205</v>
      </c>
      <c r="H101" s="475" t="s">
        <v>206</v>
      </c>
      <c r="I101" s="475" t="s">
        <v>205</v>
      </c>
      <c r="J101" s="476" t="s">
        <v>644</v>
      </c>
      <c r="K101" s="477"/>
      <c r="L101" s="478" t="s">
        <v>645</v>
      </c>
      <c r="M101" s="629">
        <f t="shared" si="24"/>
        <v>5778</v>
      </c>
      <c r="N101" s="479" t="str">
        <f>'для впр'!E114</f>
        <v>Кромка в колір</v>
      </c>
      <c r="O101" s="480" t="str">
        <f>'для впр'!F114</f>
        <v>W309</v>
      </c>
      <c r="P101" s="480">
        <f>'для впр'!G114</f>
        <v>0</v>
      </c>
      <c r="Q101" s="481" t="str">
        <f>'для впр'!H114</f>
        <v>W309</v>
      </c>
      <c r="R101" s="481"/>
      <c r="S101" s="482" t="str">
        <f>'для впр'!J114</f>
        <v>Кромка Нестандарт</v>
      </c>
      <c r="T101" s="483">
        <f>'для впр'!K114</f>
        <v>0</v>
      </c>
      <c r="U101" s="484">
        <f>'для впр'!L114</f>
        <v>0</v>
      </c>
      <c r="V101" s="475">
        <f>'для впр'!M114</f>
        <v>0</v>
      </c>
      <c r="W101" s="481">
        <f>'для впр'!N114</f>
        <v>0</v>
      </c>
      <c r="X101" s="481">
        <f>'для впр'!O114</f>
        <v>0</v>
      </c>
      <c r="Y101" s="481">
        <f>'для впр'!P114</f>
        <v>0</v>
      </c>
      <c r="Z101" s="481">
        <f>'для впр'!Q114</f>
        <v>0</v>
      </c>
      <c r="AA101" s="485" t="s">
        <v>603</v>
      </c>
      <c r="AB101" s="486" t="s">
        <v>604</v>
      </c>
      <c r="AC101" s="487" t="s">
        <v>213</v>
      </c>
      <c r="AD101" s="446"/>
      <c r="AE101" s="326"/>
      <c r="AF101" s="326"/>
      <c r="AG101" s="326"/>
      <c r="AH101" s="326"/>
      <c r="AI101" s="326"/>
      <c r="AJ101" s="326"/>
      <c r="AK101" s="325" t="s">
        <v>750</v>
      </c>
      <c r="AL101" s="326"/>
      <c r="AM101" s="326"/>
      <c r="AN101" s="330"/>
      <c r="AO101" s="326"/>
      <c r="AP101" s="326"/>
      <c r="AQ101" s="326"/>
      <c r="AR101" s="328" t="s">
        <v>22</v>
      </c>
      <c r="AS101" s="328" t="str">
        <f t="shared" si="16"/>
        <v>Кромка в колір</v>
      </c>
      <c r="AT101" s="328" t="str">
        <f t="shared" si="17"/>
        <v>W309</v>
      </c>
      <c r="AU101" s="328">
        <f t="shared" si="18"/>
        <v>0</v>
      </c>
      <c r="AV101" s="328" t="str">
        <f t="shared" si="19"/>
        <v>W309</v>
      </c>
      <c r="AW101" s="327" t="s">
        <v>212</v>
      </c>
      <c r="AX101" s="328" t="str">
        <f t="shared" si="20"/>
        <v>Кромка Нестандарт</v>
      </c>
      <c r="AY101" s="328">
        <f t="shared" si="21"/>
        <v>0</v>
      </c>
      <c r="AZ101" s="328">
        <f t="shared" si="22"/>
        <v>0</v>
      </c>
      <c r="BA101" s="331">
        <f t="shared" si="23"/>
        <v>0</v>
      </c>
      <c r="BB101" s="326"/>
      <c r="BC101" s="326"/>
      <c r="BD101" s="326"/>
      <c r="BE101" s="326"/>
      <c r="BF101" s="332"/>
      <c r="BG101" s="117" t="str">
        <f>VLOOKUP(G101,код!A:G,2,FALSE())</f>
        <v>РО153399   </v>
      </c>
    </row>
    <row r="102" spans="2:59" s="321" customFormat="1" ht="15.6" x14ac:dyDescent="0.3">
      <c r="B102" s="322"/>
      <c r="C102" s="323"/>
      <c r="D102" s="324"/>
      <c r="E102" s="325" t="s">
        <v>207</v>
      </c>
      <c r="F102" s="329" t="s">
        <v>207</v>
      </c>
      <c r="G102" s="475" t="s">
        <v>207</v>
      </c>
      <c r="H102" s="475" t="s">
        <v>208</v>
      </c>
      <c r="I102" s="475" t="s">
        <v>207</v>
      </c>
      <c r="J102" s="481" t="s">
        <v>644</v>
      </c>
      <c r="K102" s="488"/>
      <c r="L102" s="475" t="s">
        <v>645</v>
      </c>
      <c r="M102" s="629">
        <f t="shared" si="24"/>
        <v>4945</v>
      </c>
      <c r="N102" s="479" t="str">
        <f>'для впр'!E115</f>
        <v>Кромка в колір</v>
      </c>
      <c r="O102" s="480" t="str">
        <f>'для впр'!F115</f>
        <v>W74</v>
      </c>
      <c r="P102" s="480">
        <f>'для впр'!G115</f>
        <v>0</v>
      </c>
      <c r="Q102" s="481" t="str">
        <f>'для впр'!H115</f>
        <v>W74</v>
      </c>
      <c r="R102" s="481"/>
      <c r="S102" s="482" t="str">
        <f>'для впр'!J115</f>
        <v>Кромка Нестандарт</v>
      </c>
      <c r="T102" s="483">
        <f>'для впр'!K115</f>
        <v>0</v>
      </c>
      <c r="U102" s="484">
        <f>'для впр'!L115</f>
        <v>0</v>
      </c>
      <c r="V102" s="475">
        <f>'для впр'!M115</f>
        <v>0</v>
      </c>
      <c r="W102" s="481">
        <f>'для впр'!N115</f>
        <v>0</v>
      </c>
      <c r="X102" s="481">
        <f>'для впр'!O115</f>
        <v>0</v>
      </c>
      <c r="Y102" s="481">
        <f>'для впр'!P115</f>
        <v>0</v>
      </c>
      <c r="Z102" s="481">
        <f>'для впр'!Q115</f>
        <v>0</v>
      </c>
      <c r="AA102" s="485" t="s">
        <v>606</v>
      </c>
      <c r="AB102" s="486" t="s">
        <v>607</v>
      </c>
      <c r="AC102" s="485" t="s">
        <v>215</v>
      </c>
      <c r="AD102" s="446"/>
      <c r="AE102" s="326"/>
      <c r="AF102" s="326"/>
      <c r="AG102" s="326"/>
      <c r="AH102" s="326"/>
      <c r="AI102" s="326"/>
      <c r="AJ102" s="326"/>
      <c r="AK102" s="325" t="s">
        <v>750</v>
      </c>
      <c r="AL102" s="326"/>
      <c r="AM102" s="326"/>
      <c r="AN102" s="330"/>
      <c r="AO102" s="326"/>
      <c r="AP102" s="326"/>
      <c r="AQ102" s="326"/>
      <c r="AR102" s="328" t="s">
        <v>22</v>
      </c>
      <c r="AS102" s="328" t="str">
        <f t="shared" si="16"/>
        <v>Кромка в колір</v>
      </c>
      <c r="AT102" s="281" t="str">
        <f t="shared" si="17"/>
        <v>W74</v>
      </c>
      <c r="AU102" s="328">
        <f t="shared" si="18"/>
        <v>0</v>
      </c>
      <c r="AV102" s="328" t="str">
        <f t="shared" si="19"/>
        <v>W74</v>
      </c>
      <c r="AW102" s="327" t="s">
        <v>212</v>
      </c>
      <c r="AX102" s="328" t="str">
        <f t="shared" si="20"/>
        <v>Кромка Нестандарт</v>
      </c>
      <c r="AY102" s="328">
        <f t="shared" si="21"/>
        <v>0</v>
      </c>
      <c r="AZ102" s="328">
        <f t="shared" si="22"/>
        <v>0</v>
      </c>
      <c r="BA102" s="331">
        <f t="shared" si="23"/>
        <v>0</v>
      </c>
      <c r="BB102" s="326"/>
      <c r="BC102" s="326"/>
      <c r="BD102" s="326"/>
      <c r="BE102" s="326"/>
      <c r="BF102" s="332"/>
      <c r="BG102" s="117" t="str">
        <f>VLOOKUP(G102,код!A:G,2,FALSE())</f>
        <v>РО153400   </v>
      </c>
    </row>
    <row r="103" spans="2:59" s="595" customFormat="1" ht="15.6" x14ac:dyDescent="0.3">
      <c r="B103" s="596"/>
      <c r="C103" s="597"/>
      <c r="D103" s="598"/>
      <c r="E103" s="599"/>
      <c r="F103" s="599"/>
      <c r="G103" s="600" t="s">
        <v>1400</v>
      </c>
      <c r="H103" s="600" t="s">
        <v>1401</v>
      </c>
      <c r="I103" s="600" t="s">
        <v>1408</v>
      </c>
      <c r="J103" s="614" t="s">
        <v>673</v>
      </c>
      <c r="K103" s="602"/>
      <c r="L103" s="615" t="s">
        <v>674</v>
      </c>
      <c r="M103" s="603">
        <v>4404</v>
      </c>
      <c r="N103" s="616" t="str">
        <f>'для впр'!E115</f>
        <v>Кромка в колір</v>
      </c>
      <c r="O103" s="617" t="str">
        <f>'для впр'!F49</f>
        <v>MT-AF-307</v>
      </c>
      <c r="P103" s="617">
        <f>'для впр'!G115</f>
        <v>0</v>
      </c>
      <c r="Q103" s="601" t="str">
        <f>'для впр'!H49</f>
        <v>MT-AF-307</v>
      </c>
      <c r="R103" s="601"/>
      <c r="S103" s="604" t="str">
        <f>'для впр'!J49</f>
        <v>Кромка Нестандарт</v>
      </c>
      <c r="T103" s="605"/>
      <c r="U103" s="618">
        <f>'для впр'!L115</f>
        <v>0</v>
      </c>
      <c r="V103" s="619">
        <f>'для впр'!M115</f>
        <v>0</v>
      </c>
      <c r="W103" s="620">
        <f>'для впр'!N115</f>
        <v>0</v>
      </c>
      <c r="X103" s="620">
        <f>'для впр'!O115</f>
        <v>0</v>
      </c>
      <c r="Y103" s="620">
        <f>'для впр'!P115</f>
        <v>0</v>
      </c>
      <c r="Z103" s="620">
        <f>'для впр'!Q115</f>
        <v>0</v>
      </c>
      <c r="AA103" s="606" t="s">
        <v>1403</v>
      </c>
      <c r="AB103" s="607" t="s">
        <v>1406</v>
      </c>
      <c r="AC103" s="606" t="s">
        <v>215</v>
      </c>
      <c r="AK103" s="621" t="s">
        <v>13</v>
      </c>
      <c r="AN103" s="608"/>
      <c r="AR103" s="622" t="s">
        <v>22</v>
      </c>
      <c r="AS103" s="281" t="str">
        <f t="shared" si="16"/>
        <v>Кромка в колір</v>
      </c>
      <c r="AT103" s="622" t="str">
        <f t="shared" si="17"/>
        <v>MT-AF-307</v>
      </c>
      <c r="AU103" s="281">
        <f t="shared" si="18"/>
        <v>0</v>
      </c>
      <c r="AV103" s="605" t="str">
        <f>Q103</f>
        <v>MT-AF-307</v>
      </c>
      <c r="AW103" s="623" t="s">
        <v>212</v>
      </c>
      <c r="AX103" s="605" t="str">
        <f>S103</f>
        <v>Кромка Нестандарт</v>
      </c>
      <c r="AY103" s="605">
        <f>T103</f>
        <v>0</v>
      </c>
      <c r="AZ103" s="605">
        <f>U103</f>
        <v>0</v>
      </c>
      <c r="BA103" s="609">
        <f>V103</f>
        <v>0</v>
      </c>
      <c r="BG103" s="610" t="str">
        <f>VLOOKUP(G103,код!A:G,2,FALSE())</f>
        <v xml:space="preserve">РО181747   </v>
      </c>
    </row>
    <row r="104" spans="2:59" ht="18.75" customHeight="1" x14ac:dyDescent="0.3">
      <c r="B104" s="312"/>
      <c r="C104" s="313"/>
      <c r="D104" s="314"/>
      <c r="E104" s="255" t="s">
        <v>609</v>
      </c>
      <c r="F104" s="120" t="s">
        <v>751</v>
      </c>
      <c r="G104" s="489" t="s">
        <v>1390</v>
      </c>
      <c r="H104" s="490" t="s">
        <v>1391</v>
      </c>
      <c r="I104" s="491" t="s">
        <v>609</v>
      </c>
      <c r="J104" s="492" t="s">
        <v>673</v>
      </c>
      <c r="K104" s="493"/>
      <c r="L104" s="438" t="s">
        <v>674</v>
      </c>
      <c r="M104" s="603">
        <v>4404</v>
      </c>
      <c r="N104" s="494" t="str">
        <f>'для впр'!E116</f>
        <v>Кромка в колір</v>
      </c>
      <c r="O104" s="495" t="str">
        <f>'для впр'!F116</f>
        <v>MT-AF-403</v>
      </c>
      <c r="P104" s="495">
        <f>'для впр'!G116</f>
        <v>0</v>
      </c>
      <c r="Q104" s="496" t="str">
        <f>'для впр'!H116</f>
        <v>MT-AF-403</v>
      </c>
      <c r="R104" s="497"/>
      <c r="S104" s="439" t="str">
        <f>'для впр'!J116</f>
        <v>Кромка Нестандарт</v>
      </c>
      <c r="T104" s="498"/>
      <c r="U104" s="433">
        <f>'для впр'!L116</f>
        <v>0</v>
      </c>
      <c r="V104" s="497">
        <f>'для впр'!M116</f>
        <v>0</v>
      </c>
      <c r="W104" s="496">
        <f>'для впр'!N116</f>
        <v>0</v>
      </c>
      <c r="X104" s="496">
        <f>'для впр'!O116</f>
        <v>0</v>
      </c>
      <c r="Y104" s="496">
        <f>'для впр'!P116</f>
        <v>0</v>
      </c>
      <c r="Z104" s="496">
        <f>'для впр'!Q116</f>
        <v>0</v>
      </c>
      <c r="AA104" s="442" t="s">
        <v>610</v>
      </c>
      <c r="AB104" s="499" t="s">
        <v>611</v>
      </c>
      <c r="AC104" s="500" t="s">
        <v>219</v>
      </c>
      <c r="AK104" s="120" t="s">
        <v>13</v>
      </c>
      <c r="AN104" s="283"/>
      <c r="AR104" s="281" t="s">
        <v>22</v>
      </c>
      <c r="AS104" s="281" t="str">
        <f t="shared" si="16"/>
        <v>Кромка в колір</v>
      </c>
      <c r="AT104" s="281" t="str">
        <f t="shared" si="17"/>
        <v>MT-AF-403</v>
      </c>
      <c r="AU104" s="281">
        <f t="shared" si="18"/>
        <v>0</v>
      </c>
      <c r="AV104" s="281" t="str">
        <f t="shared" si="19"/>
        <v>MT-AF-403</v>
      </c>
      <c r="AW104" s="141" t="s">
        <v>212</v>
      </c>
      <c r="AX104" s="281" t="str">
        <f t="shared" si="20"/>
        <v>Кромка Нестандарт</v>
      </c>
      <c r="AY104" s="281">
        <f t="shared" si="21"/>
        <v>0</v>
      </c>
      <c r="AZ104" s="281">
        <f t="shared" si="22"/>
        <v>0</v>
      </c>
      <c r="BA104" s="282">
        <f t="shared" si="23"/>
        <v>0</v>
      </c>
      <c r="BG104" s="117" t="str">
        <f>VLOOKUP(G104,код!A:G,2,FALSE())</f>
        <v xml:space="preserve">РО181438   </v>
      </c>
    </row>
    <row r="105" spans="2:59" ht="14.25" customHeight="1" x14ac:dyDescent="0.3">
      <c r="B105" s="312"/>
      <c r="C105" s="313"/>
      <c r="D105" s="314"/>
      <c r="E105" s="255" t="s">
        <v>613</v>
      </c>
      <c r="F105" s="120" t="s">
        <v>752</v>
      </c>
      <c r="G105" s="667" t="s">
        <v>986</v>
      </c>
      <c r="H105" s="501" t="s">
        <v>987</v>
      </c>
      <c r="I105" s="491" t="s">
        <v>613</v>
      </c>
      <c r="J105" s="492"/>
      <c r="K105" s="493"/>
      <c r="L105" s="438"/>
      <c r="M105" s="603">
        <v>4404</v>
      </c>
      <c r="N105" s="494" t="str">
        <f>'для впр'!E117</f>
        <v>Кромка в колір</v>
      </c>
      <c r="O105" s="495" t="str">
        <f>'для впр'!F117</f>
        <v>MT-AF-801</v>
      </c>
      <c r="P105" s="495">
        <f>'для впр'!G117</f>
        <v>0</v>
      </c>
      <c r="Q105" s="496" t="str">
        <f>'для впр'!H117</f>
        <v>MT-AF-801</v>
      </c>
      <c r="R105" s="497"/>
      <c r="S105" s="439" t="str">
        <f>'для впр'!J117</f>
        <v>Кромка Нестандарт</v>
      </c>
      <c r="T105" s="498"/>
      <c r="U105" s="433">
        <f>'для впр'!L117</f>
        <v>0</v>
      </c>
      <c r="V105" s="497">
        <f>'для впр'!M117</f>
        <v>0</v>
      </c>
      <c r="W105" s="496">
        <f>'для впр'!N117</f>
        <v>0</v>
      </c>
      <c r="X105" s="496">
        <f>'для впр'!O117</f>
        <v>0</v>
      </c>
      <c r="Y105" s="496">
        <f>'для впр'!P117</f>
        <v>0</v>
      </c>
      <c r="Z105" s="496">
        <f>'для впр'!Q117</f>
        <v>0</v>
      </c>
      <c r="AA105" s="442" t="s">
        <v>614</v>
      </c>
      <c r="AB105" s="499" t="s">
        <v>263</v>
      </c>
      <c r="AC105" s="500" t="s">
        <v>219</v>
      </c>
      <c r="AK105" s="120" t="s">
        <v>13</v>
      </c>
      <c r="AN105" s="283"/>
      <c r="AR105" s="281" t="s">
        <v>22</v>
      </c>
      <c r="AS105" s="281" t="str">
        <f t="shared" si="16"/>
        <v>Кромка в колір</v>
      </c>
      <c r="AT105" s="281" t="str">
        <f t="shared" si="17"/>
        <v>MT-AF-801</v>
      </c>
      <c r="AU105" s="281">
        <f t="shared" si="18"/>
        <v>0</v>
      </c>
      <c r="AV105" s="281" t="str">
        <f t="shared" si="19"/>
        <v>MT-AF-801</v>
      </c>
      <c r="AW105" s="141" t="s">
        <v>212</v>
      </c>
      <c r="AX105" s="281" t="str">
        <f t="shared" si="20"/>
        <v>Кромка Нестандарт</v>
      </c>
      <c r="AY105" s="281">
        <f t="shared" si="21"/>
        <v>0</v>
      </c>
      <c r="AZ105" s="281">
        <f t="shared" si="22"/>
        <v>0</v>
      </c>
      <c r="BA105" s="282">
        <f t="shared" si="23"/>
        <v>0</v>
      </c>
      <c r="BG105" s="117" t="str">
        <f>VLOOKUP(G105,код!A:G,2,FALSE())</f>
        <v xml:space="preserve">РО174130   </v>
      </c>
    </row>
    <row r="106" spans="2:59" s="386" customFormat="1" ht="14.25" customHeight="1" x14ac:dyDescent="0.3">
      <c r="B106" s="563"/>
      <c r="C106" s="564"/>
      <c r="D106" s="565"/>
      <c r="E106" s="566" t="s">
        <v>1185</v>
      </c>
      <c r="F106" s="567"/>
      <c r="G106" s="502" t="s">
        <v>1185</v>
      </c>
      <c r="H106" s="503" t="s">
        <v>1224</v>
      </c>
      <c r="I106" s="568" t="s">
        <v>1185</v>
      </c>
      <c r="J106" s="569"/>
      <c r="K106" s="570"/>
      <c r="L106" s="554"/>
      <c r="M106" s="627">
        <v>3108</v>
      </c>
      <c r="N106" s="571" t="str">
        <f>'для впр'!E118</f>
        <v>Кромка в колір</v>
      </c>
      <c r="O106" s="572"/>
      <c r="P106" s="572"/>
      <c r="Q106" s="573"/>
      <c r="R106" s="574"/>
      <c r="S106" s="575" t="str">
        <f>'для впр'!J118</f>
        <v>Кромка Нестандарт</v>
      </c>
      <c r="T106" s="576"/>
      <c r="U106" s="577"/>
      <c r="V106" s="574"/>
      <c r="W106" s="573"/>
      <c r="X106" s="573"/>
      <c r="Y106" s="573"/>
      <c r="Z106" s="573"/>
      <c r="AA106" s="437" t="s">
        <v>1118</v>
      </c>
      <c r="AB106" s="554" t="s">
        <v>1160</v>
      </c>
      <c r="AC106" s="578" t="s">
        <v>1183</v>
      </c>
      <c r="AK106" s="579" t="s">
        <v>1078</v>
      </c>
      <c r="AN106" s="580"/>
      <c r="AR106" s="581" t="s">
        <v>22</v>
      </c>
      <c r="AS106" s="281" t="str">
        <f t="shared" si="16"/>
        <v>Кромка в колір</v>
      </c>
      <c r="AT106" s="281">
        <f t="shared" si="17"/>
        <v>0</v>
      </c>
      <c r="AU106" s="281">
        <f t="shared" si="18"/>
        <v>0</v>
      </c>
      <c r="AV106" s="281">
        <f t="shared" si="19"/>
        <v>0</v>
      </c>
      <c r="AW106" s="582" t="s">
        <v>212</v>
      </c>
      <c r="AX106" s="281" t="str">
        <f t="shared" si="20"/>
        <v>Кромка Нестандарт</v>
      </c>
      <c r="AY106" s="281">
        <f t="shared" si="21"/>
        <v>0</v>
      </c>
      <c r="AZ106" s="281">
        <f t="shared" si="22"/>
        <v>0</v>
      </c>
      <c r="BA106" s="282">
        <f t="shared" si="23"/>
        <v>0</v>
      </c>
      <c r="BG106" s="561" t="s">
        <v>1263</v>
      </c>
    </row>
    <row r="107" spans="2:59" s="386" customFormat="1" ht="14.25" customHeight="1" x14ac:dyDescent="0.3">
      <c r="B107" s="563"/>
      <c r="C107" s="564"/>
      <c r="D107" s="565"/>
      <c r="E107" s="566" t="s">
        <v>1186</v>
      </c>
      <c r="F107" s="567"/>
      <c r="G107" s="502" t="s">
        <v>1186</v>
      </c>
      <c r="H107" s="503" t="s">
        <v>1225</v>
      </c>
      <c r="I107" s="568" t="s">
        <v>1186</v>
      </c>
      <c r="J107" s="569"/>
      <c r="K107" s="570"/>
      <c r="L107" s="554"/>
      <c r="M107" s="627">
        <v>3108</v>
      </c>
      <c r="N107" s="571" t="str">
        <f>'для впр'!E119</f>
        <v>Кромка в колір</v>
      </c>
      <c r="O107" s="572"/>
      <c r="P107" s="572"/>
      <c r="Q107" s="573"/>
      <c r="R107" s="574"/>
      <c r="S107" s="575" t="str">
        <f>'для впр'!J119</f>
        <v>Кромка Нестандарт</v>
      </c>
      <c r="T107" s="576"/>
      <c r="U107" s="577"/>
      <c r="V107" s="574"/>
      <c r="W107" s="573"/>
      <c r="X107" s="573"/>
      <c r="Y107" s="573"/>
      <c r="Z107" s="573"/>
      <c r="AA107" s="437" t="s">
        <v>1119</v>
      </c>
      <c r="AB107" s="554" t="s">
        <v>1161</v>
      </c>
      <c r="AC107" s="578" t="s">
        <v>1183</v>
      </c>
      <c r="AK107" s="579" t="s">
        <v>1078</v>
      </c>
      <c r="AN107" s="580"/>
      <c r="AR107" s="581" t="s">
        <v>22</v>
      </c>
      <c r="AS107" s="281" t="str">
        <f t="shared" si="16"/>
        <v>Кромка в колір</v>
      </c>
      <c r="AT107" s="281">
        <f t="shared" si="17"/>
        <v>0</v>
      </c>
      <c r="AU107" s="281">
        <f t="shared" si="18"/>
        <v>0</v>
      </c>
      <c r="AV107" s="281">
        <f t="shared" si="19"/>
        <v>0</v>
      </c>
      <c r="AW107" s="582" t="s">
        <v>212</v>
      </c>
      <c r="AX107" s="281" t="str">
        <f t="shared" si="20"/>
        <v>Кромка Нестандарт</v>
      </c>
      <c r="AY107" s="281">
        <f t="shared" si="21"/>
        <v>0</v>
      </c>
      <c r="AZ107" s="281">
        <f t="shared" si="22"/>
        <v>0</v>
      </c>
      <c r="BA107" s="282">
        <f t="shared" si="23"/>
        <v>0</v>
      </c>
      <c r="BG107" s="561" t="s">
        <v>1264</v>
      </c>
    </row>
    <row r="108" spans="2:59" s="386" customFormat="1" ht="14.25" customHeight="1" x14ac:dyDescent="0.3">
      <c r="B108" s="563"/>
      <c r="C108" s="564"/>
      <c r="D108" s="565"/>
      <c r="E108" s="566" t="s">
        <v>1187</v>
      </c>
      <c r="F108" s="567"/>
      <c r="G108" s="502" t="s">
        <v>1187</v>
      </c>
      <c r="H108" s="503" t="s">
        <v>1226</v>
      </c>
      <c r="I108" s="568" t="s">
        <v>1187</v>
      </c>
      <c r="J108" s="569"/>
      <c r="K108" s="570"/>
      <c r="L108" s="554"/>
      <c r="M108" s="627">
        <v>3108</v>
      </c>
      <c r="N108" s="571" t="str">
        <f>'для впр'!E120</f>
        <v>Кромка в колір</v>
      </c>
      <c r="O108" s="572"/>
      <c r="P108" s="572"/>
      <c r="Q108" s="573"/>
      <c r="R108" s="574"/>
      <c r="S108" s="575" t="str">
        <f>'для впр'!J120</f>
        <v>Кромка Нестандарт</v>
      </c>
      <c r="T108" s="576"/>
      <c r="U108" s="577"/>
      <c r="V108" s="574"/>
      <c r="W108" s="573"/>
      <c r="X108" s="573"/>
      <c r="Y108" s="573"/>
      <c r="Z108" s="573"/>
      <c r="AA108" s="437" t="s">
        <v>1120</v>
      </c>
      <c r="AB108" s="554" t="s">
        <v>1162</v>
      </c>
      <c r="AC108" s="578" t="s">
        <v>1183</v>
      </c>
      <c r="AK108" s="579" t="s">
        <v>1078</v>
      </c>
      <c r="AN108" s="580"/>
      <c r="AR108" s="581" t="s">
        <v>22</v>
      </c>
      <c r="AS108" s="281" t="str">
        <f t="shared" si="16"/>
        <v>Кромка в колір</v>
      </c>
      <c r="AT108" s="281">
        <f t="shared" si="17"/>
        <v>0</v>
      </c>
      <c r="AU108" s="281">
        <f t="shared" si="18"/>
        <v>0</v>
      </c>
      <c r="AV108" s="281">
        <f t="shared" si="19"/>
        <v>0</v>
      </c>
      <c r="AW108" s="582" t="s">
        <v>212</v>
      </c>
      <c r="AX108" s="281" t="str">
        <f t="shared" si="20"/>
        <v>Кромка Нестандарт</v>
      </c>
      <c r="AY108" s="281">
        <f t="shared" si="21"/>
        <v>0</v>
      </c>
      <c r="AZ108" s="281">
        <f t="shared" si="22"/>
        <v>0</v>
      </c>
      <c r="BA108" s="282">
        <f t="shared" si="23"/>
        <v>0</v>
      </c>
      <c r="BG108" s="561" t="s">
        <v>1265</v>
      </c>
    </row>
    <row r="109" spans="2:59" s="386" customFormat="1" ht="14.25" customHeight="1" x14ac:dyDescent="0.3">
      <c r="B109" s="563"/>
      <c r="C109" s="564"/>
      <c r="D109" s="565"/>
      <c r="E109" s="566" t="s">
        <v>1188</v>
      </c>
      <c r="F109" s="567"/>
      <c r="G109" s="502" t="s">
        <v>1188</v>
      </c>
      <c r="H109" s="503" t="s">
        <v>1227</v>
      </c>
      <c r="I109" s="568" t="s">
        <v>1188</v>
      </c>
      <c r="J109" s="569"/>
      <c r="K109" s="570"/>
      <c r="L109" s="554"/>
      <c r="M109" s="627">
        <v>3108</v>
      </c>
      <c r="N109" s="571" t="str">
        <f>'для впр'!E121</f>
        <v>Кромка в колір</v>
      </c>
      <c r="O109" s="572"/>
      <c r="P109" s="572"/>
      <c r="Q109" s="573"/>
      <c r="R109" s="574"/>
      <c r="S109" s="575" t="str">
        <f>'для впр'!J121</f>
        <v>Кромка Нестандарт</v>
      </c>
      <c r="T109" s="576"/>
      <c r="U109" s="577"/>
      <c r="V109" s="574"/>
      <c r="W109" s="573"/>
      <c r="X109" s="573"/>
      <c r="Y109" s="573"/>
      <c r="Z109" s="573"/>
      <c r="AA109" s="437" t="s">
        <v>1121</v>
      </c>
      <c r="AB109" s="554" t="s">
        <v>1163</v>
      </c>
      <c r="AC109" s="578" t="s">
        <v>1183</v>
      </c>
      <c r="AK109" s="579" t="s">
        <v>1078</v>
      </c>
      <c r="AN109" s="580"/>
      <c r="AR109" s="581" t="s">
        <v>22</v>
      </c>
      <c r="AS109" s="281" t="str">
        <f t="shared" si="16"/>
        <v>Кромка в колір</v>
      </c>
      <c r="AT109" s="281">
        <f t="shared" si="17"/>
        <v>0</v>
      </c>
      <c r="AU109" s="281">
        <f t="shared" si="18"/>
        <v>0</v>
      </c>
      <c r="AV109" s="281">
        <f t="shared" si="19"/>
        <v>0</v>
      </c>
      <c r="AW109" s="582" t="s">
        <v>212</v>
      </c>
      <c r="AX109" s="281" t="str">
        <f t="shared" si="20"/>
        <v>Кромка Нестандарт</v>
      </c>
      <c r="AY109" s="281">
        <f t="shared" si="21"/>
        <v>0</v>
      </c>
      <c r="AZ109" s="281">
        <f t="shared" si="22"/>
        <v>0</v>
      </c>
      <c r="BA109" s="282">
        <f t="shared" si="23"/>
        <v>0</v>
      </c>
      <c r="BG109" s="561" t="s">
        <v>1266</v>
      </c>
    </row>
    <row r="110" spans="2:59" s="386" customFormat="1" ht="14.25" customHeight="1" x14ac:dyDescent="0.3">
      <c r="B110" s="563"/>
      <c r="C110" s="564"/>
      <c r="D110" s="565"/>
      <c r="E110" s="566" t="s">
        <v>1189</v>
      </c>
      <c r="F110" s="567"/>
      <c r="G110" s="502" t="s">
        <v>1189</v>
      </c>
      <c r="H110" s="503" t="s">
        <v>1228</v>
      </c>
      <c r="I110" s="568" t="s">
        <v>1189</v>
      </c>
      <c r="J110" s="569"/>
      <c r="K110" s="570"/>
      <c r="L110" s="554"/>
      <c r="M110" s="627">
        <v>3108</v>
      </c>
      <c r="N110" s="571" t="str">
        <f>'для впр'!E122</f>
        <v>Кромка в колір</v>
      </c>
      <c r="O110" s="572"/>
      <c r="P110" s="572"/>
      <c r="Q110" s="573"/>
      <c r="R110" s="574"/>
      <c r="S110" s="575" t="str">
        <f>'для впр'!J122</f>
        <v>Кромка Нестандарт</v>
      </c>
      <c r="T110" s="576"/>
      <c r="U110" s="577"/>
      <c r="V110" s="574"/>
      <c r="W110" s="573"/>
      <c r="X110" s="573"/>
      <c r="Y110" s="573"/>
      <c r="Z110" s="573"/>
      <c r="AA110" s="437" t="s">
        <v>1122</v>
      </c>
      <c r="AB110" s="554" t="s">
        <v>1164</v>
      </c>
      <c r="AC110" s="578" t="s">
        <v>1183</v>
      </c>
      <c r="AK110" s="579" t="s">
        <v>1078</v>
      </c>
      <c r="AN110" s="580"/>
      <c r="AR110" s="581" t="s">
        <v>22</v>
      </c>
      <c r="AS110" s="281" t="str">
        <f t="shared" si="16"/>
        <v>Кромка в колір</v>
      </c>
      <c r="AT110" s="281">
        <f t="shared" si="17"/>
        <v>0</v>
      </c>
      <c r="AU110" s="281">
        <f t="shared" si="18"/>
        <v>0</v>
      </c>
      <c r="AV110" s="281">
        <f t="shared" si="19"/>
        <v>0</v>
      </c>
      <c r="AW110" s="582" t="s">
        <v>212</v>
      </c>
      <c r="AX110" s="281" t="str">
        <f t="shared" si="20"/>
        <v>Кромка Нестандарт</v>
      </c>
      <c r="AY110" s="281">
        <f t="shared" si="21"/>
        <v>0</v>
      </c>
      <c r="AZ110" s="281">
        <f t="shared" si="22"/>
        <v>0</v>
      </c>
      <c r="BA110" s="282">
        <f t="shared" si="23"/>
        <v>0</v>
      </c>
      <c r="BG110" s="561" t="s">
        <v>1267</v>
      </c>
    </row>
    <row r="111" spans="2:59" s="386" customFormat="1" ht="14.25" customHeight="1" x14ac:dyDescent="0.3">
      <c r="B111" s="563"/>
      <c r="C111" s="564"/>
      <c r="D111" s="565"/>
      <c r="E111" s="566" t="s">
        <v>1190</v>
      </c>
      <c r="F111" s="567"/>
      <c r="G111" s="502" t="s">
        <v>1190</v>
      </c>
      <c r="H111" s="503" t="s">
        <v>1229</v>
      </c>
      <c r="I111" s="568" t="s">
        <v>1190</v>
      </c>
      <c r="J111" s="569"/>
      <c r="K111" s="570"/>
      <c r="L111" s="554"/>
      <c r="M111" s="627">
        <v>3108</v>
      </c>
      <c r="N111" s="571" t="str">
        <f>'для впр'!E123</f>
        <v>Кромка в колір</v>
      </c>
      <c r="O111" s="572"/>
      <c r="P111" s="572"/>
      <c r="Q111" s="573"/>
      <c r="R111" s="574"/>
      <c r="S111" s="575" t="str">
        <f>'для впр'!J123</f>
        <v>Кромка Нестандарт</v>
      </c>
      <c r="T111" s="576"/>
      <c r="U111" s="577"/>
      <c r="V111" s="574"/>
      <c r="W111" s="573"/>
      <c r="X111" s="573"/>
      <c r="Y111" s="573"/>
      <c r="Z111" s="573"/>
      <c r="AA111" s="437" t="s">
        <v>1123</v>
      </c>
      <c r="AB111" s="554" t="s">
        <v>1165</v>
      </c>
      <c r="AC111" s="578" t="s">
        <v>1183</v>
      </c>
      <c r="AK111" s="579" t="s">
        <v>1078</v>
      </c>
      <c r="AN111" s="580"/>
      <c r="AR111" s="581" t="s">
        <v>22</v>
      </c>
      <c r="AS111" s="281" t="str">
        <f t="shared" si="16"/>
        <v>Кромка в колір</v>
      </c>
      <c r="AT111" s="281">
        <f t="shared" si="17"/>
        <v>0</v>
      </c>
      <c r="AU111" s="281">
        <f t="shared" si="18"/>
        <v>0</v>
      </c>
      <c r="AV111" s="281">
        <f t="shared" si="19"/>
        <v>0</v>
      </c>
      <c r="AW111" s="582" t="s">
        <v>212</v>
      </c>
      <c r="AX111" s="281" t="str">
        <f t="shared" si="20"/>
        <v>Кромка Нестандарт</v>
      </c>
      <c r="AY111" s="281">
        <f t="shared" si="21"/>
        <v>0</v>
      </c>
      <c r="AZ111" s="281">
        <f t="shared" si="22"/>
        <v>0</v>
      </c>
      <c r="BA111" s="282">
        <f t="shared" si="23"/>
        <v>0</v>
      </c>
      <c r="BG111" s="561" t="s">
        <v>1268</v>
      </c>
    </row>
    <row r="112" spans="2:59" s="386" customFormat="1" ht="14.25" customHeight="1" x14ac:dyDescent="0.3">
      <c r="B112" s="563"/>
      <c r="C112" s="564"/>
      <c r="D112" s="565"/>
      <c r="E112" s="566" t="s">
        <v>1191</v>
      </c>
      <c r="F112" s="567"/>
      <c r="G112" s="502" t="s">
        <v>1191</v>
      </c>
      <c r="H112" s="503" t="s">
        <v>1230</v>
      </c>
      <c r="I112" s="568" t="s">
        <v>1191</v>
      </c>
      <c r="J112" s="569"/>
      <c r="K112" s="570"/>
      <c r="L112" s="554"/>
      <c r="M112" s="627">
        <v>3108</v>
      </c>
      <c r="N112" s="571" t="str">
        <f>'для впр'!E124</f>
        <v>Кромка в колір</v>
      </c>
      <c r="O112" s="572"/>
      <c r="P112" s="572"/>
      <c r="Q112" s="573"/>
      <c r="R112" s="574"/>
      <c r="S112" s="575" t="str">
        <f>'для впр'!J124</f>
        <v>Кромка Нестандарт</v>
      </c>
      <c r="T112" s="576"/>
      <c r="U112" s="577"/>
      <c r="V112" s="574"/>
      <c r="W112" s="573"/>
      <c r="X112" s="573"/>
      <c r="Y112" s="573"/>
      <c r="Z112" s="573"/>
      <c r="AA112" s="437" t="s">
        <v>1124</v>
      </c>
      <c r="AB112" s="554" t="s">
        <v>1157</v>
      </c>
      <c r="AC112" s="578" t="s">
        <v>1183</v>
      </c>
      <c r="AK112" s="579" t="s">
        <v>1078</v>
      </c>
      <c r="AN112" s="580"/>
      <c r="AR112" s="581" t="s">
        <v>22</v>
      </c>
      <c r="AS112" s="281" t="str">
        <f t="shared" si="16"/>
        <v>Кромка в колір</v>
      </c>
      <c r="AT112" s="281">
        <f t="shared" si="17"/>
        <v>0</v>
      </c>
      <c r="AU112" s="281">
        <f t="shared" si="18"/>
        <v>0</v>
      </c>
      <c r="AV112" s="281">
        <f t="shared" si="19"/>
        <v>0</v>
      </c>
      <c r="AW112" s="582" t="s">
        <v>212</v>
      </c>
      <c r="AX112" s="281" t="str">
        <f t="shared" si="20"/>
        <v>Кромка Нестандарт</v>
      </c>
      <c r="AY112" s="281">
        <f t="shared" si="21"/>
        <v>0</v>
      </c>
      <c r="AZ112" s="281">
        <f t="shared" si="22"/>
        <v>0</v>
      </c>
      <c r="BA112" s="282">
        <f t="shared" si="23"/>
        <v>0</v>
      </c>
      <c r="BG112" s="561" t="s">
        <v>1269</v>
      </c>
    </row>
    <row r="113" spans="2:59" s="386" customFormat="1" ht="14.25" customHeight="1" x14ac:dyDescent="0.3">
      <c r="B113" s="563"/>
      <c r="C113" s="564"/>
      <c r="D113" s="565"/>
      <c r="E113" s="566" t="s">
        <v>1192</v>
      </c>
      <c r="F113" s="567"/>
      <c r="G113" s="502" t="s">
        <v>1192</v>
      </c>
      <c r="H113" s="503" t="s">
        <v>1231</v>
      </c>
      <c r="I113" s="568" t="s">
        <v>1192</v>
      </c>
      <c r="J113" s="569"/>
      <c r="K113" s="570"/>
      <c r="L113" s="554"/>
      <c r="M113" s="627">
        <v>3108</v>
      </c>
      <c r="N113" s="571" t="str">
        <f>'для впр'!E125</f>
        <v>Кромка в колір</v>
      </c>
      <c r="O113" s="572"/>
      <c r="P113" s="572"/>
      <c r="Q113" s="573"/>
      <c r="R113" s="574"/>
      <c r="S113" s="575" t="str">
        <f>'для впр'!J125</f>
        <v>Кромка Нестандарт</v>
      </c>
      <c r="T113" s="576"/>
      <c r="U113" s="577"/>
      <c r="V113" s="574"/>
      <c r="W113" s="573"/>
      <c r="X113" s="573"/>
      <c r="Y113" s="573"/>
      <c r="Z113" s="573"/>
      <c r="AA113" s="437" t="s">
        <v>1125</v>
      </c>
      <c r="AB113" s="554" t="s">
        <v>1166</v>
      </c>
      <c r="AC113" s="578" t="s">
        <v>1183</v>
      </c>
      <c r="AK113" s="579" t="s">
        <v>1078</v>
      </c>
      <c r="AN113" s="580"/>
      <c r="AR113" s="581" t="s">
        <v>22</v>
      </c>
      <c r="AS113" s="281" t="str">
        <f t="shared" si="16"/>
        <v>Кромка в колір</v>
      </c>
      <c r="AT113" s="281">
        <f t="shared" si="17"/>
        <v>0</v>
      </c>
      <c r="AU113" s="281">
        <f t="shared" si="18"/>
        <v>0</v>
      </c>
      <c r="AV113" s="281">
        <f t="shared" si="19"/>
        <v>0</v>
      </c>
      <c r="AW113" s="582" t="s">
        <v>212</v>
      </c>
      <c r="AX113" s="281" t="str">
        <f t="shared" si="20"/>
        <v>Кромка Нестандарт</v>
      </c>
      <c r="AY113" s="281">
        <f t="shared" si="21"/>
        <v>0</v>
      </c>
      <c r="AZ113" s="281">
        <f t="shared" si="22"/>
        <v>0</v>
      </c>
      <c r="BA113" s="282">
        <f t="shared" si="23"/>
        <v>0</v>
      </c>
      <c r="BG113" s="561" t="s">
        <v>1270</v>
      </c>
    </row>
    <row r="114" spans="2:59" s="386" customFormat="1" ht="14.25" customHeight="1" x14ac:dyDescent="0.3">
      <c r="B114" s="563"/>
      <c r="C114" s="564"/>
      <c r="D114" s="565"/>
      <c r="E114" s="566" t="s">
        <v>1193</v>
      </c>
      <c r="F114" s="567"/>
      <c r="G114" s="502" t="s">
        <v>1193</v>
      </c>
      <c r="H114" s="503" t="s">
        <v>1232</v>
      </c>
      <c r="I114" s="568" t="s">
        <v>1193</v>
      </c>
      <c r="J114" s="569"/>
      <c r="K114" s="570"/>
      <c r="L114" s="554"/>
      <c r="M114" s="627">
        <v>3108</v>
      </c>
      <c r="N114" s="571" t="str">
        <f>'для впр'!E126</f>
        <v>Кромка в колір</v>
      </c>
      <c r="O114" s="572"/>
      <c r="P114" s="572"/>
      <c r="Q114" s="573"/>
      <c r="R114" s="574"/>
      <c r="S114" s="575" t="str">
        <f>'для впр'!J126</f>
        <v>Кромка Нестандарт</v>
      </c>
      <c r="T114" s="576"/>
      <c r="U114" s="577"/>
      <c r="V114" s="574"/>
      <c r="W114" s="573"/>
      <c r="X114" s="573"/>
      <c r="Y114" s="573"/>
      <c r="Z114" s="573"/>
      <c r="AA114" s="437" t="s">
        <v>1126</v>
      </c>
      <c r="AB114" s="554" t="s">
        <v>1167</v>
      </c>
      <c r="AC114" s="578" t="s">
        <v>1183</v>
      </c>
      <c r="AK114" s="579" t="s">
        <v>1078</v>
      </c>
      <c r="AN114" s="580"/>
      <c r="AR114" s="581" t="s">
        <v>22</v>
      </c>
      <c r="AS114" s="281" t="str">
        <f t="shared" si="16"/>
        <v>Кромка в колір</v>
      </c>
      <c r="AT114" s="281">
        <f t="shared" si="17"/>
        <v>0</v>
      </c>
      <c r="AU114" s="281">
        <f t="shared" si="18"/>
        <v>0</v>
      </c>
      <c r="AV114" s="281">
        <f t="shared" si="19"/>
        <v>0</v>
      </c>
      <c r="AW114" s="582" t="s">
        <v>212</v>
      </c>
      <c r="AX114" s="281" t="str">
        <f t="shared" si="20"/>
        <v>Кромка Нестандарт</v>
      </c>
      <c r="AY114" s="281">
        <f t="shared" si="21"/>
        <v>0</v>
      </c>
      <c r="AZ114" s="281">
        <f t="shared" si="22"/>
        <v>0</v>
      </c>
      <c r="BA114" s="282">
        <f t="shared" si="23"/>
        <v>0</v>
      </c>
      <c r="BG114" s="561" t="s">
        <v>1271</v>
      </c>
    </row>
    <row r="115" spans="2:59" s="386" customFormat="1" ht="14.25" customHeight="1" x14ac:dyDescent="0.3">
      <c r="B115" s="563"/>
      <c r="C115" s="564"/>
      <c r="D115" s="565"/>
      <c r="E115" s="566" t="s">
        <v>1194</v>
      </c>
      <c r="F115" s="567"/>
      <c r="G115" s="502" t="s">
        <v>1194</v>
      </c>
      <c r="H115" s="503" t="s">
        <v>1233</v>
      </c>
      <c r="I115" s="568" t="s">
        <v>1194</v>
      </c>
      <c r="J115" s="569"/>
      <c r="K115" s="570"/>
      <c r="L115" s="554"/>
      <c r="M115" s="627">
        <v>2888</v>
      </c>
      <c r="N115" s="571" t="str">
        <f>'для впр'!E127</f>
        <v>Кромка в колір</v>
      </c>
      <c r="O115" s="572"/>
      <c r="P115" s="572"/>
      <c r="Q115" s="573"/>
      <c r="R115" s="574"/>
      <c r="S115" s="575" t="str">
        <f>'для впр'!J127</f>
        <v>Кромка Нестандарт</v>
      </c>
      <c r="T115" s="576"/>
      <c r="U115" s="577"/>
      <c r="V115" s="574"/>
      <c r="W115" s="573"/>
      <c r="X115" s="573"/>
      <c r="Y115" s="573"/>
      <c r="Z115" s="573"/>
      <c r="AA115" s="437" t="s">
        <v>1127</v>
      </c>
      <c r="AB115" s="554" t="s">
        <v>1168</v>
      </c>
      <c r="AC115" s="578" t="s">
        <v>209</v>
      </c>
      <c r="AK115" s="579" t="s">
        <v>1078</v>
      </c>
      <c r="AN115" s="580"/>
      <c r="AR115" s="581" t="s">
        <v>22</v>
      </c>
      <c r="AS115" s="281" t="str">
        <f t="shared" si="16"/>
        <v>Кромка в колір</v>
      </c>
      <c r="AT115" s="281">
        <f t="shared" si="17"/>
        <v>0</v>
      </c>
      <c r="AU115" s="281">
        <f t="shared" si="18"/>
        <v>0</v>
      </c>
      <c r="AV115" s="281">
        <f t="shared" si="19"/>
        <v>0</v>
      </c>
      <c r="AW115" s="582" t="s">
        <v>212</v>
      </c>
      <c r="AX115" s="281" t="str">
        <f t="shared" si="20"/>
        <v>Кромка Нестандарт</v>
      </c>
      <c r="AY115" s="281">
        <f t="shared" si="21"/>
        <v>0</v>
      </c>
      <c r="AZ115" s="281">
        <f t="shared" si="22"/>
        <v>0</v>
      </c>
      <c r="BA115" s="282">
        <f t="shared" si="23"/>
        <v>0</v>
      </c>
      <c r="BG115" s="561" t="s">
        <v>1272</v>
      </c>
    </row>
    <row r="116" spans="2:59" s="386" customFormat="1" ht="14.25" customHeight="1" x14ac:dyDescent="0.3">
      <c r="B116" s="563"/>
      <c r="C116" s="564"/>
      <c r="D116" s="565"/>
      <c r="E116" s="566" t="s">
        <v>1195</v>
      </c>
      <c r="F116" s="567"/>
      <c r="G116" s="502" t="s">
        <v>1195</v>
      </c>
      <c r="H116" s="503" t="s">
        <v>1234</v>
      </c>
      <c r="I116" s="568" t="s">
        <v>1195</v>
      </c>
      <c r="J116" s="569"/>
      <c r="K116" s="570"/>
      <c r="L116" s="554"/>
      <c r="M116" s="627">
        <v>2888</v>
      </c>
      <c r="N116" s="571" t="str">
        <f>'для впр'!E128</f>
        <v>Кромка в колір</v>
      </c>
      <c r="O116" s="572"/>
      <c r="P116" s="572"/>
      <c r="Q116" s="573"/>
      <c r="R116" s="574"/>
      <c r="S116" s="575" t="str">
        <f>'для впр'!J128</f>
        <v>Кромка Нестандарт</v>
      </c>
      <c r="T116" s="576"/>
      <c r="U116" s="577"/>
      <c r="V116" s="574"/>
      <c r="W116" s="573"/>
      <c r="X116" s="573"/>
      <c r="Y116" s="573"/>
      <c r="Z116" s="573"/>
      <c r="AA116" s="437" t="s">
        <v>1128</v>
      </c>
      <c r="AB116" s="554" t="s">
        <v>1169</v>
      </c>
      <c r="AC116" s="578" t="s">
        <v>209</v>
      </c>
      <c r="AK116" s="579" t="s">
        <v>1078</v>
      </c>
      <c r="AN116" s="580"/>
      <c r="AR116" s="581" t="s">
        <v>22</v>
      </c>
      <c r="AS116" s="281" t="str">
        <f t="shared" si="16"/>
        <v>Кромка в колір</v>
      </c>
      <c r="AT116" s="281">
        <f t="shared" si="17"/>
        <v>0</v>
      </c>
      <c r="AU116" s="281">
        <f t="shared" si="18"/>
        <v>0</v>
      </c>
      <c r="AV116" s="281">
        <f t="shared" si="19"/>
        <v>0</v>
      </c>
      <c r="AW116" s="582" t="s">
        <v>212</v>
      </c>
      <c r="AX116" s="281" t="str">
        <f t="shared" si="20"/>
        <v>Кромка Нестандарт</v>
      </c>
      <c r="AY116" s="281">
        <f t="shared" si="21"/>
        <v>0</v>
      </c>
      <c r="AZ116" s="281">
        <f t="shared" si="22"/>
        <v>0</v>
      </c>
      <c r="BA116" s="282">
        <f t="shared" si="23"/>
        <v>0</v>
      </c>
      <c r="BG116" s="561" t="s">
        <v>1273</v>
      </c>
    </row>
    <row r="117" spans="2:59" s="386" customFormat="1" ht="14.25" customHeight="1" x14ac:dyDescent="0.3">
      <c r="B117" s="563"/>
      <c r="C117" s="564"/>
      <c r="D117" s="565"/>
      <c r="E117" s="566" t="s">
        <v>1196</v>
      </c>
      <c r="F117" s="567"/>
      <c r="G117" s="502" t="s">
        <v>1196</v>
      </c>
      <c r="H117" s="503" t="s">
        <v>1235</v>
      </c>
      <c r="I117" s="568" t="s">
        <v>1196</v>
      </c>
      <c r="J117" s="569"/>
      <c r="K117" s="570"/>
      <c r="L117" s="554"/>
      <c r="M117" s="627">
        <v>2888</v>
      </c>
      <c r="N117" s="571" t="str">
        <f>'для впр'!E129</f>
        <v>Кромка в колір</v>
      </c>
      <c r="O117" s="572"/>
      <c r="P117" s="572"/>
      <c r="Q117" s="573"/>
      <c r="R117" s="574"/>
      <c r="S117" s="575" t="str">
        <f>'для впр'!J129</f>
        <v>Кромка Нестандарт</v>
      </c>
      <c r="T117" s="576"/>
      <c r="U117" s="577"/>
      <c r="V117" s="574"/>
      <c r="W117" s="573"/>
      <c r="X117" s="573"/>
      <c r="Y117" s="573"/>
      <c r="Z117" s="573"/>
      <c r="AA117" s="437" t="s">
        <v>1129</v>
      </c>
      <c r="AB117" s="554" t="s">
        <v>1170</v>
      </c>
      <c r="AC117" s="578" t="s">
        <v>209</v>
      </c>
      <c r="AK117" s="579" t="s">
        <v>1078</v>
      </c>
      <c r="AN117" s="580"/>
      <c r="AR117" s="581" t="s">
        <v>22</v>
      </c>
      <c r="AS117" s="281" t="str">
        <f t="shared" si="16"/>
        <v>Кромка в колір</v>
      </c>
      <c r="AT117" s="281">
        <f t="shared" si="17"/>
        <v>0</v>
      </c>
      <c r="AU117" s="281">
        <f t="shared" si="18"/>
        <v>0</v>
      </c>
      <c r="AV117" s="281">
        <f t="shared" si="19"/>
        <v>0</v>
      </c>
      <c r="AW117" s="582" t="s">
        <v>212</v>
      </c>
      <c r="AX117" s="281" t="str">
        <f t="shared" si="20"/>
        <v>Кромка Нестандарт</v>
      </c>
      <c r="AY117" s="281">
        <f t="shared" si="21"/>
        <v>0</v>
      </c>
      <c r="AZ117" s="281">
        <f t="shared" si="22"/>
        <v>0</v>
      </c>
      <c r="BA117" s="282">
        <f t="shared" si="23"/>
        <v>0</v>
      </c>
      <c r="BG117" s="561" t="s">
        <v>1274</v>
      </c>
    </row>
    <row r="118" spans="2:59" s="386" customFormat="1" ht="14.25" customHeight="1" x14ac:dyDescent="0.3">
      <c r="B118" s="563"/>
      <c r="C118" s="564"/>
      <c r="D118" s="565"/>
      <c r="E118" s="566" t="s">
        <v>1197</v>
      </c>
      <c r="F118" s="567"/>
      <c r="G118" s="502" t="s">
        <v>1197</v>
      </c>
      <c r="H118" s="503" t="s">
        <v>1236</v>
      </c>
      <c r="I118" s="568" t="s">
        <v>1197</v>
      </c>
      <c r="J118" s="569"/>
      <c r="K118" s="570"/>
      <c r="L118" s="554"/>
      <c r="M118" s="627">
        <v>2888</v>
      </c>
      <c r="N118" s="571" t="str">
        <f>'для впр'!E130</f>
        <v>Кромка в колір</v>
      </c>
      <c r="O118" s="572"/>
      <c r="P118" s="572"/>
      <c r="Q118" s="573"/>
      <c r="R118" s="574"/>
      <c r="S118" s="575" t="str">
        <f>'для впр'!J130</f>
        <v>Кромка Нестандарт</v>
      </c>
      <c r="T118" s="576"/>
      <c r="U118" s="577"/>
      <c r="V118" s="574"/>
      <c r="W118" s="573"/>
      <c r="X118" s="573"/>
      <c r="Y118" s="573"/>
      <c r="Z118" s="573"/>
      <c r="AA118" s="437" t="s">
        <v>1130</v>
      </c>
      <c r="AB118" s="554" t="s">
        <v>1171</v>
      </c>
      <c r="AC118" s="578" t="s">
        <v>209</v>
      </c>
      <c r="AK118" s="579" t="s">
        <v>1078</v>
      </c>
      <c r="AN118" s="580"/>
      <c r="AR118" s="581" t="s">
        <v>22</v>
      </c>
      <c r="AS118" s="281" t="str">
        <f t="shared" si="16"/>
        <v>Кромка в колір</v>
      </c>
      <c r="AT118" s="281">
        <f t="shared" si="17"/>
        <v>0</v>
      </c>
      <c r="AU118" s="281">
        <f t="shared" si="18"/>
        <v>0</v>
      </c>
      <c r="AV118" s="281">
        <f t="shared" si="19"/>
        <v>0</v>
      </c>
      <c r="AW118" s="582" t="s">
        <v>212</v>
      </c>
      <c r="AX118" s="281" t="str">
        <f t="shared" si="20"/>
        <v>Кромка Нестандарт</v>
      </c>
      <c r="AY118" s="281">
        <f t="shared" si="21"/>
        <v>0</v>
      </c>
      <c r="AZ118" s="281">
        <f t="shared" si="22"/>
        <v>0</v>
      </c>
      <c r="BA118" s="282">
        <f t="shared" si="23"/>
        <v>0</v>
      </c>
      <c r="BG118" s="561" t="s">
        <v>1275</v>
      </c>
    </row>
    <row r="119" spans="2:59" s="386" customFormat="1" ht="14.25" customHeight="1" x14ac:dyDescent="0.3">
      <c r="B119" s="563"/>
      <c r="C119" s="564"/>
      <c r="D119" s="565"/>
      <c r="E119" s="566" t="s">
        <v>1198</v>
      </c>
      <c r="F119" s="567"/>
      <c r="G119" s="502" t="s">
        <v>1198</v>
      </c>
      <c r="H119" s="503" t="s">
        <v>1237</v>
      </c>
      <c r="I119" s="568" t="s">
        <v>1198</v>
      </c>
      <c r="J119" s="569"/>
      <c r="K119" s="570"/>
      <c r="L119" s="554"/>
      <c r="M119" s="627">
        <v>2888</v>
      </c>
      <c r="N119" s="571" t="str">
        <f>'для впр'!E131</f>
        <v>Кромка в колір</v>
      </c>
      <c r="O119" s="572"/>
      <c r="P119" s="572"/>
      <c r="Q119" s="573"/>
      <c r="R119" s="574"/>
      <c r="S119" s="575" t="str">
        <f>'для впр'!J131</f>
        <v>Кромка Нестандарт</v>
      </c>
      <c r="T119" s="576"/>
      <c r="U119" s="577"/>
      <c r="V119" s="574"/>
      <c r="W119" s="573"/>
      <c r="X119" s="573"/>
      <c r="Y119" s="573"/>
      <c r="Z119" s="573"/>
      <c r="AA119" s="437" t="s">
        <v>1131</v>
      </c>
      <c r="AB119" s="554" t="s">
        <v>1172</v>
      </c>
      <c r="AC119" s="578" t="s">
        <v>209</v>
      </c>
      <c r="AK119" s="579" t="s">
        <v>1078</v>
      </c>
      <c r="AN119" s="580"/>
      <c r="AR119" s="581" t="s">
        <v>22</v>
      </c>
      <c r="AS119" s="281" t="str">
        <f t="shared" si="16"/>
        <v>Кромка в колір</v>
      </c>
      <c r="AT119" s="281">
        <f t="shared" si="17"/>
        <v>0</v>
      </c>
      <c r="AU119" s="281">
        <f t="shared" si="18"/>
        <v>0</v>
      </c>
      <c r="AV119" s="281">
        <f t="shared" si="19"/>
        <v>0</v>
      </c>
      <c r="AW119" s="582" t="s">
        <v>212</v>
      </c>
      <c r="AX119" s="281" t="str">
        <f t="shared" si="20"/>
        <v>Кромка Нестандарт</v>
      </c>
      <c r="AY119" s="281">
        <f t="shared" si="21"/>
        <v>0</v>
      </c>
      <c r="AZ119" s="281">
        <f t="shared" si="22"/>
        <v>0</v>
      </c>
      <c r="BA119" s="282">
        <f t="shared" si="23"/>
        <v>0</v>
      </c>
      <c r="BG119" s="561" t="s">
        <v>1276</v>
      </c>
    </row>
    <row r="120" spans="2:59" s="386" customFormat="1" ht="14.25" customHeight="1" x14ac:dyDescent="0.3">
      <c r="B120" s="563"/>
      <c r="C120" s="564"/>
      <c r="D120" s="565"/>
      <c r="E120" s="566" t="s">
        <v>1199</v>
      </c>
      <c r="F120" s="567"/>
      <c r="G120" s="502" t="s">
        <v>1199</v>
      </c>
      <c r="H120" s="503" t="s">
        <v>1238</v>
      </c>
      <c r="I120" s="568" t="s">
        <v>1199</v>
      </c>
      <c r="J120" s="569"/>
      <c r="K120" s="570"/>
      <c r="L120" s="554"/>
      <c r="M120" s="627">
        <v>2888</v>
      </c>
      <c r="N120" s="571" t="str">
        <f>'для впр'!E132</f>
        <v>Кромка в колір</v>
      </c>
      <c r="O120" s="572"/>
      <c r="P120" s="572"/>
      <c r="Q120" s="573"/>
      <c r="R120" s="574"/>
      <c r="S120" s="575" t="str">
        <f>'для впр'!J132</f>
        <v>Кромка Нестандарт</v>
      </c>
      <c r="T120" s="576"/>
      <c r="U120" s="577"/>
      <c r="V120" s="574"/>
      <c r="W120" s="573"/>
      <c r="X120" s="573"/>
      <c r="Y120" s="573"/>
      <c r="Z120" s="573"/>
      <c r="AA120" s="437" t="s">
        <v>1132</v>
      </c>
      <c r="AB120" s="554" t="s">
        <v>1159</v>
      </c>
      <c r="AC120" s="578" t="s">
        <v>209</v>
      </c>
      <c r="AK120" s="579" t="s">
        <v>1078</v>
      </c>
      <c r="AN120" s="580"/>
      <c r="AR120" s="581" t="s">
        <v>22</v>
      </c>
      <c r="AS120" s="281" t="str">
        <f t="shared" si="16"/>
        <v>Кромка в колір</v>
      </c>
      <c r="AT120" s="281">
        <f t="shared" si="17"/>
        <v>0</v>
      </c>
      <c r="AU120" s="281">
        <f t="shared" si="18"/>
        <v>0</v>
      </c>
      <c r="AV120" s="281">
        <f t="shared" si="19"/>
        <v>0</v>
      </c>
      <c r="AW120" s="582" t="s">
        <v>212</v>
      </c>
      <c r="AX120" s="281" t="str">
        <f t="shared" si="20"/>
        <v>Кромка Нестандарт</v>
      </c>
      <c r="AY120" s="281">
        <f t="shared" si="21"/>
        <v>0</v>
      </c>
      <c r="AZ120" s="281">
        <f t="shared" si="22"/>
        <v>0</v>
      </c>
      <c r="BA120" s="282">
        <f t="shared" si="23"/>
        <v>0</v>
      </c>
      <c r="BG120" s="561" t="s">
        <v>1277</v>
      </c>
    </row>
    <row r="121" spans="2:59" s="386" customFormat="1" ht="14.25" customHeight="1" x14ac:dyDescent="0.3">
      <c r="B121" s="563"/>
      <c r="C121" s="564"/>
      <c r="D121" s="565"/>
      <c r="E121" s="566" t="s">
        <v>1200</v>
      </c>
      <c r="F121" s="567"/>
      <c r="G121" s="502" t="s">
        <v>1200</v>
      </c>
      <c r="H121" s="503" t="s">
        <v>1239</v>
      </c>
      <c r="I121" s="568" t="s">
        <v>1200</v>
      </c>
      <c r="J121" s="569"/>
      <c r="K121" s="570"/>
      <c r="L121" s="554"/>
      <c r="M121" s="627">
        <v>2888</v>
      </c>
      <c r="N121" s="571" t="str">
        <f>'для впр'!E133</f>
        <v>Кромка в колір</v>
      </c>
      <c r="O121" s="572"/>
      <c r="P121" s="572"/>
      <c r="Q121" s="573"/>
      <c r="R121" s="574"/>
      <c r="S121" s="575" t="str">
        <f>'для впр'!J133</f>
        <v>Кромка Нестандарт</v>
      </c>
      <c r="T121" s="576"/>
      <c r="U121" s="577"/>
      <c r="V121" s="574"/>
      <c r="W121" s="573"/>
      <c r="X121" s="573"/>
      <c r="Y121" s="573"/>
      <c r="Z121" s="573"/>
      <c r="AA121" s="437" t="s">
        <v>1133</v>
      </c>
      <c r="AB121" s="554" t="s">
        <v>1173</v>
      </c>
      <c r="AC121" s="578" t="s">
        <v>209</v>
      </c>
      <c r="AK121" s="579" t="s">
        <v>1078</v>
      </c>
      <c r="AN121" s="580"/>
      <c r="AR121" s="581" t="s">
        <v>22</v>
      </c>
      <c r="AS121" s="281" t="str">
        <f t="shared" si="16"/>
        <v>Кромка в колір</v>
      </c>
      <c r="AT121" s="281">
        <f t="shared" si="17"/>
        <v>0</v>
      </c>
      <c r="AU121" s="281">
        <f t="shared" si="18"/>
        <v>0</v>
      </c>
      <c r="AV121" s="281">
        <f t="shared" si="19"/>
        <v>0</v>
      </c>
      <c r="AW121" s="582" t="s">
        <v>212</v>
      </c>
      <c r="AX121" s="281" t="str">
        <f t="shared" si="20"/>
        <v>Кромка Нестандарт</v>
      </c>
      <c r="AY121" s="281">
        <f t="shared" si="21"/>
        <v>0</v>
      </c>
      <c r="AZ121" s="281">
        <f t="shared" si="22"/>
        <v>0</v>
      </c>
      <c r="BA121" s="282">
        <f t="shared" si="23"/>
        <v>0</v>
      </c>
      <c r="BG121" s="561" t="s">
        <v>1278</v>
      </c>
    </row>
    <row r="122" spans="2:59" s="386" customFormat="1" ht="14.25" customHeight="1" x14ac:dyDescent="0.3">
      <c r="B122" s="563"/>
      <c r="C122" s="564"/>
      <c r="D122" s="565"/>
      <c r="E122" s="566" t="s">
        <v>1201</v>
      </c>
      <c r="F122" s="567"/>
      <c r="G122" s="502" t="s">
        <v>1201</v>
      </c>
      <c r="H122" s="503" t="s">
        <v>1240</v>
      </c>
      <c r="I122" s="568" t="s">
        <v>1201</v>
      </c>
      <c r="J122" s="569"/>
      <c r="K122" s="570"/>
      <c r="L122" s="554"/>
      <c r="M122" s="627">
        <v>2888</v>
      </c>
      <c r="N122" s="571" t="str">
        <f>'для впр'!E134</f>
        <v>Кромка в колір</v>
      </c>
      <c r="O122" s="572"/>
      <c r="P122" s="572"/>
      <c r="Q122" s="573"/>
      <c r="R122" s="574"/>
      <c r="S122" s="575" t="str">
        <f>'для впр'!J134</f>
        <v>Кромка Нестандарт</v>
      </c>
      <c r="T122" s="576"/>
      <c r="U122" s="577"/>
      <c r="V122" s="574"/>
      <c r="W122" s="573"/>
      <c r="X122" s="573"/>
      <c r="Y122" s="573"/>
      <c r="Z122" s="573"/>
      <c r="AA122" s="437" t="s">
        <v>1134</v>
      </c>
      <c r="AB122" s="554" t="s">
        <v>1174</v>
      </c>
      <c r="AC122" s="578" t="s">
        <v>209</v>
      </c>
      <c r="AK122" s="579" t="s">
        <v>1078</v>
      </c>
      <c r="AN122" s="580"/>
      <c r="AR122" s="581" t="s">
        <v>22</v>
      </c>
      <c r="AS122" s="281" t="str">
        <f t="shared" si="16"/>
        <v>Кромка в колір</v>
      </c>
      <c r="AT122" s="281">
        <f t="shared" si="17"/>
        <v>0</v>
      </c>
      <c r="AU122" s="281">
        <f t="shared" si="18"/>
        <v>0</v>
      </c>
      <c r="AV122" s="281">
        <f t="shared" si="19"/>
        <v>0</v>
      </c>
      <c r="AW122" s="582" t="s">
        <v>212</v>
      </c>
      <c r="AX122" s="281" t="str">
        <f t="shared" si="20"/>
        <v>Кромка Нестандарт</v>
      </c>
      <c r="AY122" s="281">
        <f t="shared" si="21"/>
        <v>0</v>
      </c>
      <c r="AZ122" s="281">
        <f t="shared" si="22"/>
        <v>0</v>
      </c>
      <c r="BA122" s="282">
        <f t="shared" si="23"/>
        <v>0</v>
      </c>
      <c r="BG122" s="561" t="s">
        <v>1279</v>
      </c>
    </row>
    <row r="123" spans="2:59" s="386" customFormat="1" ht="14.25" customHeight="1" x14ac:dyDescent="0.3">
      <c r="B123" s="563"/>
      <c r="C123" s="564"/>
      <c r="D123" s="565"/>
      <c r="E123" s="566" t="s">
        <v>1202</v>
      </c>
      <c r="F123" s="567"/>
      <c r="G123" s="502" t="s">
        <v>1202</v>
      </c>
      <c r="H123" s="503" t="s">
        <v>1241</v>
      </c>
      <c r="I123" s="568" t="s">
        <v>1202</v>
      </c>
      <c r="J123" s="569"/>
      <c r="K123" s="570"/>
      <c r="L123" s="554"/>
      <c r="M123" s="627">
        <v>2888</v>
      </c>
      <c r="N123" s="571" t="str">
        <f>'для впр'!E135</f>
        <v>Кромка в колір</v>
      </c>
      <c r="O123" s="572"/>
      <c r="P123" s="572"/>
      <c r="Q123" s="573"/>
      <c r="R123" s="574"/>
      <c r="S123" s="575" t="str">
        <f>'для впр'!J135</f>
        <v>Кромка Нестандарт</v>
      </c>
      <c r="T123" s="576"/>
      <c r="U123" s="577"/>
      <c r="V123" s="574"/>
      <c r="W123" s="573"/>
      <c r="X123" s="573"/>
      <c r="Y123" s="573"/>
      <c r="Z123" s="573"/>
      <c r="AA123" s="437" t="s">
        <v>1135</v>
      </c>
      <c r="AB123" s="554" t="s">
        <v>1175</v>
      </c>
      <c r="AC123" s="578" t="s">
        <v>209</v>
      </c>
      <c r="AK123" s="579" t="s">
        <v>1078</v>
      </c>
      <c r="AN123" s="580"/>
      <c r="AR123" s="581" t="s">
        <v>22</v>
      </c>
      <c r="AS123" s="281" t="str">
        <f t="shared" si="16"/>
        <v>Кромка в колір</v>
      </c>
      <c r="AT123" s="281">
        <f t="shared" si="17"/>
        <v>0</v>
      </c>
      <c r="AU123" s="281">
        <f t="shared" si="18"/>
        <v>0</v>
      </c>
      <c r="AV123" s="281">
        <f t="shared" si="19"/>
        <v>0</v>
      </c>
      <c r="AW123" s="582" t="s">
        <v>212</v>
      </c>
      <c r="AX123" s="281" t="str">
        <f t="shared" si="20"/>
        <v>Кромка Нестандарт</v>
      </c>
      <c r="AY123" s="281">
        <f t="shared" si="21"/>
        <v>0</v>
      </c>
      <c r="AZ123" s="281">
        <f t="shared" si="22"/>
        <v>0</v>
      </c>
      <c r="BA123" s="282">
        <f t="shared" si="23"/>
        <v>0</v>
      </c>
      <c r="BG123" s="561" t="s">
        <v>1280</v>
      </c>
    </row>
    <row r="124" spans="2:59" s="386" customFormat="1" ht="14.25" customHeight="1" x14ac:dyDescent="0.3">
      <c r="B124" s="563"/>
      <c r="C124" s="564"/>
      <c r="D124" s="565"/>
      <c r="E124" s="566" t="s">
        <v>1203</v>
      </c>
      <c r="F124" s="567"/>
      <c r="G124" s="502" t="s">
        <v>1203</v>
      </c>
      <c r="H124" s="503" t="s">
        <v>1242</v>
      </c>
      <c r="I124" s="568" t="s">
        <v>1203</v>
      </c>
      <c r="J124" s="569"/>
      <c r="K124" s="570"/>
      <c r="L124" s="554"/>
      <c r="M124" s="627">
        <v>2888</v>
      </c>
      <c r="N124" s="571" t="str">
        <f>'для впр'!E136</f>
        <v>Кромка в колір</v>
      </c>
      <c r="O124" s="572"/>
      <c r="P124" s="572"/>
      <c r="Q124" s="573"/>
      <c r="R124" s="574"/>
      <c r="S124" s="575" t="str">
        <f>'для впр'!J136</f>
        <v>Кромка Нестандарт</v>
      </c>
      <c r="T124" s="576"/>
      <c r="U124" s="577"/>
      <c r="V124" s="574"/>
      <c r="W124" s="573"/>
      <c r="X124" s="573"/>
      <c r="Y124" s="573"/>
      <c r="Z124" s="573"/>
      <c r="AA124" s="437" t="s">
        <v>1136</v>
      </c>
      <c r="AB124" s="554" t="s">
        <v>1176</v>
      </c>
      <c r="AC124" s="578" t="s">
        <v>209</v>
      </c>
      <c r="AK124" s="579" t="s">
        <v>1078</v>
      </c>
      <c r="AN124" s="580"/>
      <c r="AR124" s="581" t="s">
        <v>22</v>
      </c>
      <c r="AS124" s="281" t="str">
        <f t="shared" si="16"/>
        <v>Кромка в колір</v>
      </c>
      <c r="AT124" s="281">
        <f t="shared" si="17"/>
        <v>0</v>
      </c>
      <c r="AU124" s="281">
        <f t="shared" si="18"/>
        <v>0</v>
      </c>
      <c r="AV124" s="281">
        <f t="shared" si="19"/>
        <v>0</v>
      </c>
      <c r="AW124" s="582" t="s">
        <v>212</v>
      </c>
      <c r="AX124" s="281" t="str">
        <f t="shared" si="20"/>
        <v>Кромка Нестандарт</v>
      </c>
      <c r="AY124" s="281">
        <f t="shared" si="21"/>
        <v>0</v>
      </c>
      <c r="AZ124" s="281">
        <f t="shared" si="22"/>
        <v>0</v>
      </c>
      <c r="BA124" s="282">
        <f t="shared" si="23"/>
        <v>0</v>
      </c>
      <c r="BG124" s="561" t="s">
        <v>1281</v>
      </c>
    </row>
    <row r="125" spans="2:59" s="386" customFormat="1" ht="14.25" customHeight="1" x14ac:dyDescent="0.3">
      <c r="B125" s="563"/>
      <c r="C125" s="564"/>
      <c r="D125" s="565"/>
      <c r="E125" s="566" t="s">
        <v>1204</v>
      </c>
      <c r="F125" s="567"/>
      <c r="G125" s="502" t="s">
        <v>1204</v>
      </c>
      <c r="H125" s="503" t="s">
        <v>1243</v>
      </c>
      <c r="I125" s="568" t="s">
        <v>1204</v>
      </c>
      <c r="J125" s="569"/>
      <c r="K125" s="570"/>
      <c r="L125" s="554"/>
      <c r="M125" s="627">
        <v>2888</v>
      </c>
      <c r="N125" s="571" t="str">
        <f>'для впр'!E137</f>
        <v>Кромка в колір</v>
      </c>
      <c r="O125" s="572"/>
      <c r="P125" s="572"/>
      <c r="Q125" s="573"/>
      <c r="R125" s="574"/>
      <c r="S125" s="575" t="str">
        <f>'для впр'!J137</f>
        <v>Кромка Нестандарт</v>
      </c>
      <c r="T125" s="576"/>
      <c r="U125" s="577"/>
      <c r="V125" s="574"/>
      <c r="W125" s="573"/>
      <c r="X125" s="573"/>
      <c r="Y125" s="573"/>
      <c r="Z125" s="573"/>
      <c r="AA125" s="437" t="s">
        <v>1137</v>
      </c>
      <c r="AB125" s="554" t="s">
        <v>1177</v>
      </c>
      <c r="AC125" s="578" t="s">
        <v>209</v>
      </c>
      <c r="AK125" s="579" t="s">
        <v>1078</v>
      </c>
      <c r="AN125" s="580"/>
      <c r="AR125" s="581" t="s">
        <v>22</v>
      </c>
      <c r="AS125" s="281" t="str">
        <f t="shared" si="16"/>
        <v>Кромка в колір</v>
      </c>
      <c r="AT125" s="281">
        <f t="shared" si="17"/>
        <v>0</v>
      </c>
      <c r="AU125" s="281">
        <f t="shared" si="18"/>
        <v>0</v>
      </c>
      <c r="AV125" s="281">
        <f t="shared" si="19"/>
        <v>0</v>
      </c>
      <c r="AW125" s="582" t="s">
        <v>212</v>
      </c>
      <c r="AX125" s="281" t="str">
        <f t="shared" si="20"/>
        <v>Кромка Нестандарт</v>
      </c>
      <c r="AY125" s="281">
        <f t="shared" si="21"/>
        <v>0</v>
      </c>
      <c r="AZ125" s="281">
        <f t="shared" si="22"/>
        <v>0</v>
      </c>
      <c r="BA125" s="282">
        <f t="shared" si="23"/>
        <v>0</v>
      </c>
      <c r="BG125" s="561" t="s">
        <v>1282</v>
      </c>
    </row>
    <row r="126" spans="2:59" s="386" customFormat="1" ht="14.25" customHeight="1" x14ac:dyDescent="0.3">
      <c r="B126" s="563"/>
      <c r="C126" s="564"/>
      <c r="D126" s="565"/>
      <c r="E126" s="566" t="s">
        <v>1205</v>
      </c>
      <c r="F126" s="567"/>
      <c r="G126" s="502" t="s">
        <v>1205</v>
      </c>
      <c r="H126" s="503" t="s">
        <v>1244</v>
      </c>
      <c r="I126" s="568" t="s">
        <v>1205</v>
      </c>
      <c r="J126" s="569"/>
      <c r="K126" s="570"/>
      <c r="L126" s="554"/>
      <c r="M126" s="627">
        <v>2888</v>
      </c>
      <c r="N126" s="571" t="str">
        <f>'для впр'!E138</f>
        <v>Кромка в колір</v>
      </c>
      <c r="O126" s="572"/>
      <c r="P126" s="572"/>
      <c r="Q126" s="573"/>
      <c r="R126" s="574"/>
      <c r="S126" s="575" t="str">
        <f>'для впр'!J138</f>
        <v>Кромка Нестандарт</v>
      </c>
      <c r="T126" s="576"/>
      <c r="U126" s="577"/>
      <c r="V126" s="574"/>
      <c r="W126" s="573"/>
      <c r="X126" s="573"/>
      <c r="Y126" s="573"/>
      <c r="Z126" s="573"/>
      <c r="AA126" s="437" t="s">
        <v>1138</v>
      </c>
      <c r="AB126" s="554" t="s">
        <v>1178</v>
      </c>
      <c r="AC126" s="578" t="s">
        <v>209</v>
      </c>
      <c r="AK126" s="579" t="s">
        <v>1078</v>
      </c>
      <c r="AN126" s="580"/>
      <c r="AR126" s="581" t="s">
        <v>22</v>
      </c>
      <c r="AS126" s="281" t="str">
        <f t="shared" si="16"/>
        <v>Кромка в колір</v>
      </c>
      <c r="AT126" s="281">
        <f t="shared" si="17"/>
        <v>0</v>
      </c>
      <c r="AU126" s="281">
        <f t="shared" si="18"/>
        <v>0</v>
      </c>
      <c r="AV126" s="281">
        <f t="shared" si="19"/>
        <v>0</v>
      </c>
      <c r="AW126" s="582" t="s">
        <v>212</v>
      </c>
      <c r="AX126" s="281" t="str">
        <f t="shared" si="20"/>
        <v>Кромка Нестандарт</v>
      </c>
      <c r="AY126" s="281">
        <f t="shared" si="21"/>
        <v>0</v>
      </c>
      <c r="AZ126" s="281">
        <f t="shared" si="22"/>
        <v>0</v>
      </c>
      <c r="BA126" s="282">
        <f t="shared" si="23"/>
        <v>0</v>
      </c>
      <c r="BG126" s="561" t="s">
        <v>1283</v>
      </c>
    </row>
    <row r="127" spans="2:59" s="386" customFormat="1" ht="14.25" customHeight="1" x14ac:dyDescent="0.3">
      <c r="B127" s="563"/>
      <c r="C127" s="564"/>
      <c r="D127" s="565"/>
      <c r="E127" s="566" t="s">
        <v>1206</v>
      </c>
      <c r="F127" s="567"/>
      <c r="G127" s="502" t="s">
        <v>1206</v>
      </c>
      <c r="H127" s="503" t="s">
        <v>1245</v>
      </c>
      <c r="I127" s="568" t="s">
        <v>1206</v>
      </c>
      <c r="J127" s="569"/>
      <c r="K127" s="570"/>
      <c r="L127" s="554"/>
      <c r="M127" s="627">
        <v>2888</v>
      </c>
      <c r="N127" s="571" t="str">
        <f>'для впр'!E139</f>
        <v>Кромка в колір</v>
      </c>
      <c r="O127" s="572"/>
      <c r="P127" s="572"/>
      <c r="Q127" s="573"/>
      <c r="R127" s="574"/>
      <c r="S127" s="575" t="str">
        <f>'для впр'!J139</f>
        <v>Кромка Нестандарт</v>
      </c>
      <c r="T127" s="576"/>
      <c r="U127" s="577"/>
      <c r="V127" s="574"/>
      <c r="W127" s="573"/>
      <c r="X127" s="573"/>
      <c r="Y127" s="573"/>
      <c r="Z127" s="573"/>
      <c r="AA127" s="437" t="s">
        <v>1139</v>
      </c>
      <c r="AB127" s="554" t="s">
        <v>1179</v>
      </c>
      <c r="AC127" s="578" t="s">
        <v>209</v>
      </c>
      <c r="AK127" s="579" t="s">
        <v>1078</v>
      </c>
      <c r="AN127" s="580"/>
      <c r="AR127" s="581" t="s">
        <v>22</v>
      </c>
      <c r="AS127" s="281" t="str">
        <f t="shared" si="16"/>
        <v>Кромка в колір</v>
      </c>
      <c r="AT127" s="281">
        <f t="shared" si="17"/>
        <v>0</v>
      </c>
      <c r="AU127" s="281">
        <f t="shared" si="18"/>
        <v>0</v>
      </c>
      <c r="AV127" s="281">
        <f t="shared" si="19"/>
        <v>0</v>
      </c>
      <c r="AW127" s="582" t="s">
        <v>212</v>
      </c>
      <c r="AX127" s="281" t="str">
        <f t="shared" si="20"/>
        <v>Кромка Нестандарт</v>
      </c>
      <c r="AY127" s="281">
        <f t="shared" si="21"/>
        <v>0</v>
      </c>
      <c r="AZ127" s="281">
        <f t="shared" si="22"/>
        <v>0</v>
      </c>
      <c r="BA127" s="282">
        <f t="shared" si="23"/>
        <v>0</v>
      </c>
      <c r="BG127" s="561" t="s">
        <v>1284</v>
      </c>
    </row>
    <row r="128" spans="2:59" s="386" customFormat="1" ht="14.25" customHeight="1" x14ac:dyDescent="0.3">
      <c r="B128" s="563"/>
      <c r="C128" s="564"/>
      <c r="D128" s="565"/>
      <c r="E128" s="566" t="s">
        <v>1207</v>
      </c>
      <c r="F128" s="567"/>
      <c r="G128" s="502" t="s">
        <v>1207</v>
      </c>
      <c r="H128" s="503" t="s">
        <v>1246</v>
      </c>
      <c r="I128" s="568" t="s">
        <v>1207</v>
      </c>
      <c r="J128" s="569"/>
      <c r="K128" s="570"/>
      <c r="L128" s="554"/>
      <c r="M128" s="627">
        <v>2888</v>
      </c>
      <c r="N128" s="571" t="str">
        <f>'для впр'!E140</f>
        <v>Кромка в колір</v>
      </c>
      <c r="O128" s="572"/>
      <c r="P128" s="572"/>
      <c r="Q128" s="573"/>
      <c r="R128" s="574"/>
      <c r="S128" s="575" t="str">
        <f>'для впр'!J140</f>
        <v>Кромка Нестандарт</v>
      </c>
      <c r="T128" s="576"/>
      <c r="U128" s="577"/>
      <c r="V128" s="574"/>
      <c r="W128" s="573"/>
      <c r="X128" s="573"/>
      <c r="Y128" s="573"/>
      <c r="Z128" s="573"/>
      <c r="AA128" s="437" t="s">
        <v>1140</v>
      </c>
      <c r="AB128" s="554" t="s">
        <v>1180</v>
      </c>
      <c r="AC128" s="578" t="s">
        <v>209</v>
      </c>
      <c r="AK128" s="579" t="s">
        <v>1078</v>
      </c>
      <c r="AN128" s="580"/>
      <c r="AR128" s="581" t="s">
        <v>22</v>
      </c>
      <c r="AS128" s="281" t="str">
        <f t="shared" si="16"/>
        <v>Кромка в колір</v>
      </c>
      <c r="AT128" s="281">
        <f t="shared" si="17"/>
        <v>0</v>
      </c>
      <c r="AU128" s="281">
        <f t="shared" si="18"/>
        <v>0</v>
      </c>
      <c r="AV128" s="281">
        <f t="shared" si="19"/>
        <v>0</v>
      </c>
      <c r="AW128" s="582" t="s">
        <v>212</v>
      </c>
      <c r="AX128" s="281" t="str">
        <f t="shared" si="20"/>
        <v>Кромка Нестандарт</v>
      </c>
      <c r="AY128" s="281">
        <f t="shared" si="21"/>
        <v>0</v>
      </c>
      <c r="AZ128" s="281">
        <f t="shared" si="22"/>
        <v>0</v>
      </c>
      <c r="BA128" s="282">
        <f t="shared" si="23"/>
        <v>0</v>
      </c>
      <c r="BG128" s="561" t="s">
        <v>1285</v>
      </c>
    </row>
    <row r="129" spans="2:59" s="386" customFormat="1" ht="14.25" customHeight="1" x14ac:dyDescent="0.3">
      <c r="B129" s="563"/>
      <c r="C129" s="564"/>
      <c r="D129" s="565"/>
      <c r="E129" s="566" t="s">
        <v>1208</v>
      </c>
      <c r="F129" s="567"/>
      <c r="G129" s="502" t="s">
        <v>1208</v>
      </c>
      <c r="H129" s="503" t="s">
        <v>1247</v>
      </c>
      <c r="I129" s="568" t="s">
        <v>1208</v>
      </c>
      <c r="J129" s="569"/>
      <c r="K129" s="570"/>
      <c r="L129" s="554"/>
      <c r="M129" s="627">
        <v>2888</v>
      </c>
      <c r="N129" s="571" t="str">
        <f>'для впр'!E141</f>
        <v>Кромка в колір</v>
      </c>
      <c r="O129" s="572"/>
      <c r="P129" s="572"/>
      <c r="Q129" s="573"/>
      <c r="R129" s="574"/>
      <c r="S129" s="575" t="str">
        <f>'для впр'!J141</f>
        <v>Кромка Нестандарт</v>
      </c>
      <c r="T129" s="576"/>
      <c r="U129" s="577"/>
      <c r="V129" s="574"/>
      <c r="W129" s="573"/>
      <c r="X129" s="573"/>
      <c r="Y129" s="573"/>
      <c r="Z129" s="573"/>
      <c r="AA129" s="437" t="s">
        <v>1141</v>
      </c>
      <c r="AB129" s="554" t="s">
        <v>1181</v>
      </c>
      <c r="AC129" s="578" t="s">
        <v>209</v>
      </c>
      <c r="AK129" s="579" t="s">
        <v>1078</v>
      </c>
      <c r="AN129" s="580"/>
      <c r="AR129" s="581" t="s">
        <v>22</v>
      </c>
      <c r="AS129" s="281" t="str">
        <f t="shared" si="16"/>
        <v>Кромка в колір</v>
      </c>
      <c r="AT129" s="281">
        <f t="shared" si="17"/>
        <v>0</v>
      </c>
      <c r="AU129" s="281">
        <f t="shared" si="18"/>
        <v>0</v>
      </c>
      <c r="AV129" s="281">
        <f t="shared" si="19"/>
        <v>0</v>
      </c>
      <c r="AW129" s="582" t="s">
        <v>212</v>
      </c>
      <c r="AX129" s="281" t="str">
        <f t="shared" si="20"/>
        <v>Кромка Нестандарт</v>
      </c>
      <c r="AY129" s="281">
        <f t="shared" si="21"/>
        <v>0</v>
      </c>
      <c r="AZ129" s="281">
        <f t="shared" si="22"/>
        <v>0</v>
      </c>
      <c r="BA129" s="282">
        <f t="shared" si="23"/>
        <v>0</v>
      </c>
      <c r="BG129" s="561" t="s">
        <v>1286</v>
      </c>
    </row>
    <row r="130" spans="2:59" s="386" customFormat="1" ht="14.25" customHeight="1" x14ac:dyDescent="0.3">
      <c r="B130" s="563"/>
      <c r="C130" s="564"/>
      <c r="D130" s="565"/>
      <c r="E130" s="566" t="s">
        <v>1209</v>
      </c>
      <c r="F130" s="567"/>
      <c r="G130" s="502" t="s">
        <v>1209</v>
      </c>
      <c r="H130" s="503" t="s">
        <v>1248</v>
      </c>
      <c r="I130" s="568" t="s">
        <v>1209</v>
      </c>
      <c r="J130" s="569"/>
      <c r="K130" s="570"/>
      <c r="L130" s="554"/>
      <c r="M130" s="627">
        <v>2888</v>
      </c>
      <c r="N130" s="571" t="str">
        <f>'для впр'!E142</f>
        <v>Кромка в колір</v>
      </c>
      <c r="O130" s="572"/>
      <c r="P130" s="572"/>
      <c r="Q130" s="573"/>
      <c r="R130" s="574"/>
      <c r="S130" s="575" t="str">
        <f>'для впр'!J142</f>
        <v>Кромка Нестандарт</v>
      </c>
      <c r="T130" s="576"/>
      <c r="U130" s="577"/>
      <c r="V130" s="574"/>
      <c r="W130" s="573"/>
      <c r="X130" s="573"/>
      <c r="Y130" s="573"/>
      <c r="Z130" s="573"/>
      <c r="AA130" s="437" t="s">
        <v>1142</v>
      </c>
      <c r="AB130" s="554" t="s">
        <v>1168</v>
      </c>
      <c r="AC130" s="578" t="s">
        <v>215</v>
      </c>
      <c r="AK130" s="579" t="s">
        <v>1078</v>
      </c>
      <c r="AN130" s="580"/>
      <c r="AR130" s="581" t="s">
        <v>22</v>
      </c>
      <c r="AS130" s="281" t="str">
        <f t="shared" si="16"/>
        <v>Кромка в колір</v>
      </c>
      <c r="AT130" s="281">
        <f t="shared" si="17"/>
        <v>0</v>
      </c>
      <c r="AU130" s="281">
        <f t="shared" si="18"/>
        <v>0</v>
      </c>
      <c r="AV130" s="281">
        <f t="shared" si="19"/>
        <v>0</v>
      </c>
      <c r="AW130" s="582" t="s">
        <v>212</v>
      </c>
      <c r="AX130" s="281" t="str">
        <f t="shared" si="20"/>
        <v>Кромка Нестандарт</v>
      </c>
      <c r="AY130" s="281">
        <f t="shared" si="21"/>
        <v>0</v>
      </c>
      <c r="AZ130" s="281">
        <f t="shared" si="22"/>
        <v>0</v>
      </c>
      <c r="BA130" s="282">
        <f t="shared" si="23"/>
        <v>0</v>
      </c>
      <c r="BG130" s="561" t="s">
        <v>1287</v>
      </c>
    </row>
    <row r="131" spans="2:59" s="386" customFormat="1" ht="14.25" customHeight="1" x14ac:dyDescent="0.3">
      <c r="B131" s="563"/>
      <c r="C131" s="564"/>
      <c r="D131" s="565"/>
      <c r="E131" s="566" t="s">
        <v>1210</v>
      </c>
      <c r="F131" s="567"/>
      <c r="G131" s="502" t="s">
        <v>1210</v>
      </c>
      <c r="H131" s="503" t="s">
        <v>1249</v>
      </c>
      <c r="I131" s="568" t="s">
        <v>1210</v>
      </c>
      <c r="J131" s="569"/>
      <c r="K131" s="570"/>
      <c r="L131" s="554"/>
      <c r="M131" s="627">
        <v>2888</v>
      </c>
      <c r="N131" s="571" t="str">
        <f>'для впр'!E143</f>
        <v>Кромка в колір</v>
      </c>
      <c r="O131" s="572"/>
      <c r="P131" s="572"/>
      <c r="Q131" s="573"/>
      <c r="R131" s="574"/>
      <c r="S131" s="575" t="str">
        <f>'для впр'!J143</f>
        <v>Кромка Нестандарт</v>
      </c>
      <c r="T131" s="576"/>
      <c r="U131" s="577"/>
      <c r="V131" s="574"/>
      <c r="W131" s="573"/>
      <c r="X131" s="573"/>
      <c r="Y131" s="573"/>
      <c r="Z131" s="573"/>
      <c r="AA131" s="437" t="s">
        <v>1143</v>
      </c>
      <c r="AB131" s="554" t="s">
        <v>1169</v>
      </c>
      <c r="AC131" s="578" t="s">
        <v>215</v>
      </c>
      <c r="AK131" s="579" t="s">
        <v>1078</v>
      </c>
      <c r="AN131" s="580"/>
      <c r="AR131" s="581" t="s">
        <v>22</v>
      </c>
      <c r="AS131" s="281" t="str">
        <f t="shared" si="16"/>
        <v>Кромка в колір</v>
      </c>
      <c r="AT131" s="281">
        <f t="shared" si="17"/>
        <v>0</v>
      </c>
      <c r="AU131" s="281">
        <f t="shared" si="18"/>
        <v>0</v>
      </c>
      <c r="AV131" s="281">
        <f t="shared" si="19"/>
        <v>0</v>
      </c>
      <c r="AW131" s="582" t="s">
        <v>212</v>
      </c>
      <c r="AX131" s="281" t="str">
        <f t="shared" si="20"/>
        <v>Кромка Нестандарт</v>
      </c>
      <c r="AY131" s="281">
        <f t="shared" si="21"/>
        <v>0</v>
      </c>
      <c r="AZ131" s="281">
        <f t="shared" si="22"/>
        <v>0</v>
      </c>
      <c r="BA131" s="282">
        <f t="shared" si="23"/>
        <v>0</v>
      </c>
      <c r="BG131" s="561" t="s">
        <v>1288</v>
      </c>
    </row>
    <row r="132" spans="2:59" s="386" customFormat="1" ht="14.25" customHeight="1" x14ac:dyDescent="0.3">
      <c r="B132" s="563"/>
      <c r="C132" s="564"/>
      <c r="D132" s="565"/>
      <c r="E132" s="566" t="s">
        <v>1211</v>
      </c>
      <c r="F132" s="567"/>
      <c r="G132" s="502" t="s">
        <v>1211</v>
      </c>
      <c r="H132" s="503" t="s">
        <v>1250</v>
      </c>
      <c r="I132" s="568" t="s">
        <v>1211</v>
      </c>
      <c r="J132" s="569"/>
      <c r="K132" s="570"/>
      <c r="L132" s="554"/>
      <c r="M132" s="627">
        <v>2888</v>
      </c>
      <c r="N132" s="571" t="str">
        <f>'для впр'!E144</f>
        <v>Кромка в колір</v>
      </c>
      <c r="O132" s="572"/>
      <c r="P132" s="572"/>
      <c r="Q132" s="573"/>
      <c r="R132" s="574"/>
      <c r="S132" s="575" t="str">
        <f>'для впр'!J144</f>
        <v>Кромка Нестандарт</v>
      </c>
      <c r="T132" s="576"/>
      <c r="U132" s="577"/>
      <c r="V132" s="574"/>
      <c r="W132" s="573"/>
      <c r="X132" s="573"/>
      <c r="Y132" s="573"/>
      <c r="Z132" s="573"/>
      <c r="AA132" s="437" t="s">
        <v>1144</v>
      </c>
      <c r="AB132" s="554" t="s">
        <v>1170</v>
      </c>
      <c r="AC132" s="578" t="s">
        <v>215</v>
      </c>
      <c r="AK132" s="579" t="s">
        <v>1078</v>
      </c>
      <c r="AN132" s="580"/>
      <c r="AR132" s="581" t="s">
        <v>22</v>
      </c>
      <c r="AS132" s="281" t="str">
        <f t="shared" si="16"/>
        <v>Кромка в колір</v>
      </c>
      <c r="AT132" s="281">
        <f t="shared" si="17"/>
        <v>0</v>
      </c>
      <c r="AU132" s="281">
        <f t="shared" si="18"/>
        <v>0</v>
      </c>
      <c r="AV132" s="281">
        <f t="shared" si="19"/>
        <v>0</v>
      </c>
      <c r="AW132" s="582" t="s">
        <v>212</v>
      </c>
      <c r="AX132" s="281" t="str">
        <f t="shared" si="20"/>
        <v>Кромка Нестандарт</v>
      </c>
      <c r="AY132" s="281">
        <f t="shared" si="21"/>
        <v>0</v>
      </c>
      <c r="AZ132" s="281">
        <f t="shared" si="22"/>
        <v>0</v>
      </c>
      <c r="BA132" s="282">
        <f t="shared" si="23"/>
        <v>0</v>
      </c>
      <c r="BG132" s="561" t="s">
        <v>1289</v>
      </c>
    </row>
    <row r="133" spans="2:59" s="386" customFormat="1" ht="14.25" customHeight="1" x14ac:dyDescent="0.3">
      <c r="B133" s="563"/>
      <c r="C133" s="564"/>
      <c r="D133" s="565"/>
      <c r="E133" s="566" t="s">
        <v>1212</v>
      </c>
      <c r="F133" s="567"/>
      <c r="G133" s="502" t="s">
        <v>1212</v>
      </c>
      <c r="H133" s="503" t="s">
        <v>1251</v>
      </c>
      <c r="I133" s="568" t="s">
        <v>1212</v>
      </c>
      <c r="J133" s="569"/>
      <c r="K133" s="570"/>
      <c r="L133" s="554"/>
      <c r="M133" s="627">
        <v>2888</v>
      </c>
      <c r="N133" s="571" t="str">
        <f>'для впр'!E145</f>
        <v>Кромка в колір</v>
      </c>
      <c r="O133" s="572"/>
      <c r="P133" s="572"/>
      <c r="Q133" s="573"/>
      <c r="R133" s="574"/>
      <c r="S133" s="575" t="str">
        <f>'для впр'!J145</f>
        <v>Кромка Нестандарт</v>
      </c>
      <c r="T133" s="576"/>
      <c r="U133" s="577"/>
      <c r="V133" s="574"/>
      <c r="W133" s="573"/>
      <c r="X133" s="573"/>
      <c r="Y133" s="573"/>
      <c r="Z133" s="573"/>
      <c r="AA133" s="437" t="s">
        <v>1145</v>
      </c>
      <c r="AB133" s="554" t="s">
        <v>1171</v>
      </c>
      <c r="AC133" s="578" t="s">
        <v>215</v>
      </c>
      <c r="AK133" s="579" t="s">
        <v>1078</v>
      </c>
      <c r="AN133" s="580"/>
      <c r="AR133" s="581" t="s">
        <v>22</v>
      </c>
      <c r="AS133" s="281" t="str">
        <f t="shared" si="16"/>
        <v>Кромка в колір</v>
      </c>
      <c r="AT133" s="281">
        <f t="shared" si="17"/>
        <v>0</v>
      </c>
      <c r="AU133" s="281">
        <f t="shared" si="18"/>
        <v>0</v>
      </c>
      <c r="AV133" s="281">
        <f t="shared" si="19"/>
        <v>0</v>
      </c>
      <c r="AW133" s="582" t="s">
        <v>212</v>
      </c>
      <c r="AX133" s="281" t="str">
        <f t="shared" si="20"/>
        <v>Кромка Нестандарт</v>
      </c>
      <c r="AY133" s="281">
        <f t="shared" si="21"/>
        <v>0</v>
      </c>
      <c r="AZ133" s="281">
        <f t="shared" si="22"/>
        <v>0</v>
      </c>
      <c r="BA133" s="282">
        <f t="shared" si="23"/>
        <v>0</v>
      </c>
      <c r="BG133" s="561" t="s">
        <v>1290</v>
      </c>
    </row>
    <row r="134" spans="2:59" s="386" customFormat="1" ht="14.25" customHeight="1" x14ac:dyDescent="0.3">
      <c r="B134" s="563"/>
      <c r="C134" s="564"/>
      <c r="D134" s="565"/>
      <c r="E134" s="566" t="s">
        <v>1213</v>
      </c>
      <c r="F134" s="567"/>
      <c r="G134" s="502" t="s">
        <v>1213</v>
      </c>
      <c r="H134" s="503" t="s">
        <v>1252</v>
      </c>
      <c r="I134" s="568" t="s">
        <v>1213</v>
      </c>
      <c r="J134" s="569"/>
      <c r="K134" s="570"/>
      <c r="L134" s="554"/>
      <c r="M134" s="627">
        <v>2888</v>
      </c>
      <c r="N134" s="571" t="str">
        <f>'для впр'!E146</f>
        <v>Кромка в колір</v>
      </c>
      <c r="O134" s="572"/>
      <c r="P134" s="572"/>
      <c r="Q134" s="573"/>
      <c r="R134" s="574"/>
      <c r="S134" s="575" t="str">
        <f>'для впр'!J146</f>
        <v>Кромка Нестандарт</v>
      </c>
      <c r="T134" s="576"/>
      <c r="U134" s="577"/>
      <c r="V134" s="574"/>
      <c r="W134" s="573"/>
      <c r="X134" s="573"/>
      <c r="Y134" s="573"/>
      <c r="Z134" s="573"/>
      <c r="AA134" s="437" t="s">
        <v>1146</v>
      </c>
      <c r="AB134" s="554" t="s">
        <v>1158</v>
      </c>
      <c r="AC134" s="578" t="s">
        <v>215</v>
      </c>
      <c r="AK134" s="579" t="s">
        <v>1078</v>
      </c>
      <c r="AN134" s="580"/>
      <c r="AR134" s="581" t="s">
        <v>22</v>
      </c>
      <c r="AS134" s="281" t="str">
        <f t="shared" si="16"/>
        <v>Кромка в колір</v>
      </c>
      <c r="AT134" s="281">
        <f t="shared" si="17"/>
        <v>0</v>
      </c>
      <c r="AU134" s="281">
        <f t="shared" si="18"/>
        <v>0</v>
      </c>
      <c r="AV134" s="281">
        <f t="shared" si="19"/>
        <v>0</v>
      </c>
      <c r="AW134" s="582" t="s">
        <v>212</v>
      </c>
      <c r="AX134" s="281" t="str">
        <f t="shared" si="20"/>
        <v>Кромка Нестандарт</v>
      </c>
      <c r="AY134" s="281">
        <f t="shared" si="21"/>
        <v>0</v>
      </c>
      <c r="AZ134" s="281">
        <f t="shared" si="22"/>
        <v>0</v>
      </c>
      <c r="BA134" s="282">
        <f t="shared" si="23"/>
        <v>0</v>
      </c>
      <c r="BG134" s="561" t="s">
        <v>1291</v>
      </c>
    </row>
    <row r="135" spans="2:59" s="386" customFormat="1" ht="14.25" customHeight="1" x14ac:dyDescent="0.3">
      <c r="B135" s="563"/>
      <c r="C135" s="564"/>
      <c r="D135" s="565"/>
      <c r="E135" s="566" t="s">
        <v>1214</v>
      </c>
      <c r="F135" s="567"/>
      <c r="G135" s="502" t="s">
        <v>1214</v>
      </c>
      <c r="H135" s="503" t="s">
        <v>1253</v>
      </c>
      <c r="I135" s="568" t="s">
        <v>1214</v>
      </c>
      <c r="J135" s="569"/>
      <c r="K135" s="570"/>
      <c r="L135" s="554"/>
      <c r="M135" s="627">
        <v>2888</v>
      </c>
      <c r="N135" s="571" t="str">
        <f>'для впр'!E147</f>
        <v>Кромка в колір</v>
      </c>
      <c r="O135" s="572"/>
      <c r="P135" s="572"/>
      <c r="Q135" s="573"/>
      <c r="R135" s="574"/>
      <c r="S135" s="575" t="str">
        <f>'для впр'!J147</f>
        <v>Кромка Нестандарт</v>
      </c>
      <c r="T135" s="576"/>
      <c r="U135" s="577"/>
      <c r="V135" s="574"/>
      <c r="W135" s="573"/>
      <c r="X135" s="573"/>
      <c r="Y135" s="573"/>
      <c r="Z135" s="573"/>
      <c r="AA135" s="437" t="s">
        <v>1147</v>
      </c>
      <c r="AB135" s="554" t="s">
        <v>1182</v>
      </c>
      <c r="AC135" s="578" t="s">
        <v>215</v>
      </c>
      <c r="AK135" s="579" t="s">
        <v>1078</v>
      </c>
      <c r="AN135" s="580"/>
      <c r="AR135" s="581" t="s">
        <v>22</v>
      </c>
      <c r="AS135" s="281" t="str">
        <f t="shared" si="16"/>
        <v>Кромка в колір</v>
      </c>
      <c r="AT135" s="281">
        <f t="shared" si="17"/>
        <v>0</v>
      </c>
      <c r="AU135" s="281">
        <f t="shared" si="18"/>
        <v>0</v>
      </c>
      <c r="AV135" s="281">
        <f t="shared" si="19"/>
        <v>0</v>
      </c>
      <c r="AW135" s="582" t="s">
        <v>212</v>
      </c>
      <c r="AX135" s="281" t="str">
        <f t="shared" si="20"/>
        <v>Кромка Нестандарт</v>
      </c>
      <c r="AY135" s="281">
        <f t="shared" si="21"/>
        <v>0</v>
      </c>
      <c r="AZ135" s="281">
        <f t="shared" si="22"/>
        <v>0</v>
      </c>
      <c r="BA135" s="282">
        <f t="shared" si="23"/>
        <v>0</v>
      </c>
      <c r="BG135" s="561" t="s">
        <v>1292</v>
      </c>
    </row>
    <row r="136" spans="2:59" s="386" customFormat="1" ht="14.25" customHeight="1" x14ac:dyDescent="0.3">
      <c r="B136" s="563"/>
      <c r="C136" s="564"/>
      <c r="D136" s="565"/>
      <c r="E136" s="566" t="s">
        <v>1215</v>
      </c>
      <c r="F136" s="567"/>
      <c r="G136" s="502" t="s">
        <v>1215</v>
      </c>
      <c r="H136" s="503" t="s">
        <v>1254</v>
      </c>
      <c r="I136" s="568" t="s">
        <v>1215</v>
      </c>
      <c r="J136" s="569"/>
      <c r="K136" s="570"/>
      <c r="L136" s="554"/>
      <c r="M136" s="627">
        <v>2888</v>
      </c>
      <c r="N136" s="571" t="str">
        <f>'для впр'!E148</f>
        <v>Кромка в колір</v>
      </c>
      <c r="O136" s="572"/>
      <c r="P136" s="572"/>
      <c r="Q136" s="573"/>
      <c r="R136" s="574"/>
      <c r="S136" s="575" t="str">
        <f>'для впр'!J148</f>
        <v>Кромка Нестандарт</v>
      </c>
      <c r="T136" s="576"/>
      <c r="U136" s="577"/>
      <c r="V136" s="574"/>
      <c r="W136" s="573"/>
      <c r="X136" s="573"/>
      <c r="Y136" s="573"/>
      <c r="Z136" s="573"/>
      <c r="AA136" s="437" t="s">
        <v>1148</v>
      </c>
      <c r="AB136" s="554" t="s">
        <v>1173</v>
      </c>
      <c r="AC136" s="578" t="s">
        <v>215</v>
      </c>
      <c r="AK136" s="579" t="s">
        <v>1078</v>
      </c>
      <c r="AN136" s="580"/>
      <c r="AR136" s="581" t="s">
        <v>22</v>
      </c>
      <c r="AS136" s="281" t="str">
        <f t="shared" si="16"/>
        <v>Кромка в колір</v>
      </c>
      <c r="AT136" s="281">
        <f t="shared" si="17"/>
        <v>0</v>
      </c>
      <c r="AU136" s="281">
        <f t="shared" si="18"/>
        <v>0</v>
      </c>
      <c r="AV136" s="281">
        <f t="shared" si="19"/>
        <v>0</v>
      </c>
      <c r="AW136" s="582" t="s">
        <v>212</v>
      </c>
      <c r="AX136" s="281" t="str">
        <f t="shared" si="20"/>
        <v>Кромка Нестандарт</v>
      </c>
      <c r="AY136" s="281">
        <f t="shared" si="21"/>
        <v>0</v>
      </c>
      <c r="AZ136" s="281">
        <f t="shared" si="22"/>
        <v>0</v>
      </c>
      <c r="BA136" s="282">
        <f t="shared" si="23"/>
        <v>0</v>
      </c>
      <c r="BG136" s="561" t="s">
        <v>1293</v>
      </c>
    </row>
    <row r="137" spans="2:59" s="386" customFormat="1" ht="14.25" customHeight="1" x14ac:dyDescent="0.3">
      <c r="B137" s="563"/>
      <c r="C137" s="564"/>
      <c r="D137" s="565"/>
      <c r="E137" s="566" t="s">
        <v>1216</v>
      </c>
      <c r="F137" s="567"/>
      <c r="G137" s="502" t="s">
        <v>1216</v>
      </c>
      <c r="H137" s="503" t="s">
        <v>1255</v>
      </c>
      <c r="I137" s="568" t="s">
        <v>1216</v>
      </c>
      <c r="J137" s="569"/>
      <c r="K137" s="570"/>
      <c r="L137" s="554"/>
      <c r="M137" s="627">
        <v>2888</v>
      </c>
      <c r="N137" s="571" t="str">
        <f>'для впр'!E149</f>
        <v>Кромка в колір</v>
      </c>
      <c r="O137" s="572"/>
      <c r="P137" s="572"/>
      <c r="Q137" s="573"/>
      <c r="R137" s="574"/>
      <c r="S137" s="575" t="str">
        <f>'для впр'!J149</f>
        <v>Кромка Нестандарт</v>
      </c>
      <c r="T137" s="576"/>
      <c r="U137" s="577"/>
      <c r="V137" s="574"/>
      <c r="W137" s="573"/>
      <c r="X137" s="573"/>
      <c r="Y137" s="573"/>
      <c r="Z137" s="573"/>
      <c r="AA137" s="437" t="s">
        <v>1149</v>
      </c>
      <c r="AB137" s="554" t="s">
        <v>1174</v>
      </c>
      <c r="AC137" s="578" t="s">
        <v>215</v>
      </c>
      <c r="AK137" s="579" t="s">
        <v>1078</v>
      </c>
      <c r="AN137" s="580"/>
      <c r="AR137" s="581" t="s">
        <v>22</v>
      </c>
      <c r="AS137" s="281" t="str">
        <f t="shared" si="16"/>
        <v>Кромка в колір</v>
      </c>
      <c r="AT137" s="281">
        <f t="shared" si="17"/>
        <v>0</v>
      </c>
      <c r="AU137" s="281">
        <f t="shared" si="18"/>
        <v>0</v>
      </c>
      <c r="AV137" s="281">
        <f t="shared" si="19"/>
        <v>0</v>
      </c>
      <c r="AW137" s="582" t="s">
        <v>212</v>
      </c>
      <c r="AX137" s="281" t="str">
        <f t="shared" si="20"/>
        <v>Кромка Нестандарт</v>
      </c>
      <c r="AY137" s="281">
        <f t="shared" si="21"/>
        <v>0</v>
      </c>
      <c r="AZ137" s="281">
        <f t="shared" si="22"/>
        <v>0</v>
      </c>
      <c r="BA137" s="282">
        <f t="shared" si="23"/>
        <v>0</v>
      </c>
      <c r="BG137" s="561" t="s">
        <v>1294</v>
      </c>
    </row>
    <row r="138" spans="2:59" s="386" customFormat="1" ht="14.25" customHeight="1" x14ac:dyDescent="0.3">
      <c r="B138" s="563"/>
      <c r="C138" s="564"/>
      <c r="D138" s="565"/>
      <c r="E138" s="566" t="s">
        <v>1217</v>
      </c>
      <c r="F138" s="567"/>
      <c r="G138" s="502" t="s">
        <v>1217</v>
      </c>
      <c r="H138" s="503" t="s">
        <v>1256</v>
      </c>
      <c r="I138" s="568" t="s">
        <v>1217</v>
      </c>
      <c r="J138" s="569"/>
      <c r="K138" s="570"/>
      <c r="L138" s="554"/>
      <c r="M138" s="627">
        <v>2888</v>
      </c>
      <c r="N138" s="571" t="str">
        <f>'для впр'!E150</f>
        <v>Кромка в колір</v>
      </c>
      <c r="O138" s="572"/>
      <c r="P138" s="572"/>
      <c r="Q138" s="573"/>
      <c r="R138" s="574"/>
      <c r="S138" s="575" t="str">
        <f>'для впр'!J150</f>
        <v>Кромка Нестандарт</v>
      </c>
      <c r="T138" s="576"/>
      <c r="U138" s="577"/>
      <c r="V138" s="574"/>
      <c r="W138" s="573"/>
      <c r="X138" s="573"/>
      <c r="Y138" s="573"/>
      <c r="Z138" s="573"/>
      <c r="AA138" s="437" t="s">
        <v>1150</v>
      </c>
      <c r="AB138" s="554" t="s">
        <v>1175</v>
      </c>
      <c r="AC138" s="578" t="s">
        <v>215</v>
      </c>
      <c r="AK138" s="579" t="s">
        <v>1078</v>
      </c>
      <c r="AN138" s="580"/>
      <c r="AR138" s="581" t="s">
        <v>22</v>
      </c>
      <c r="AS138" s="281" t="str">
        <f t="shared" si="16"/>
        <v>Кромка в колір</v>
      </c>
      <c r="AT138" s="281">
        <f t="shared" si="17"/>
        <v>0</v>
      </c>
      <c r="AU138" s="281">
        <f t="shared" si="18"/>
        <v>0</v>
      </c>
      <c r="AV138" s="281">
        <f t="shared" si="19"/>
        <v>0</v>
      </c>
      <c r="AW138" s="582" t="s">
        <v>212</v>
      </c>
      <c r="AX138" s="281" t="str">
        <f t="shared" si="20"/>
        <v>Кромка Нестандарт</v>
      </c>
      <c r="AY138" s="281">
        <f t="shared" si="21"/>
        <v>0</v>
      </c>
      <c r="AZ138" s="281">
        <f t="shared" si="22"/>
        <v>0</v>
      </c>
      <c r="BA138" s="282">
        <f t="shared" si="23"/>
        <v>0</v>
      </c>
      <c r="BG138" s="561" t="s">
        <v>1295</v>
      </c>
    </row>
    <row r="139" spans="2:59" s="386" customFormat="1" ht="14.25" customHeight="1" x14ac:dyDescent="0.3">
      <c r="B139" s="563"/>
      <c r="C139" s="564"/>
      <c r="D139" s="565"/>
      <c r="E139" s="566" t="s">
        <v>1218</v>
      </c>
      <c r="F139" s="567"/>
      <c r="G139" s="502" t="s">
        <v>1218</v>
      </c>
      <c r="H139" s="503" t="s">
        <v>1257</v>
      </c>
      <c r="I139" s="568" t="s">
        <v>1218</v>
      </c>
      <c r="J139" s="569"/>
      <c r="K139" s="570"/>
      <c r="L139" s="554"/>
      <c r="M139" s="627">
        <v>2888</v>
      </c>
      <c r="N139" s="571" t="str">
        <f>'для впр'!E151</f>
        <v>Кромка в колір</v>
      </c>
      <c r="O139" s="572"/>
      <c r="P139" s="572"/>
      <c r="Q139" s="573"/>
      <c r="R139" s="574"/>
      <c r="S139" s="575" t="str">
        <f>'для впр'!J151</f>
        <v>Кромка Нестандарт</v>
      </c>
      <c r="T139" s="576"/>
      <c r="U139" s="577"/>
      <c r="V139" s="574"/>
      <c r="W139" s="573"/>
      <c r="X139" s="573"/>
      <c r="Y139" s="573"/>
      <c r="Z139" s="573"/>
      <c r="AA139" s="437" t="s">
        <v>1151</v>
      </c>
      <c r="AB139" s="554" t="s">
        <v>1176</v>
      </c>
      <c r="AC139" s="578" t="s">
        <v>215</v>
      </c>
      <c r="AK139" s="579" t="s">
        <v>1078</v>
      </c>
      <c r="AN139" s="580"/>
      <c r="AR139" s="581" t="s">
        <v>22</v>
      </c>
      <c r="AS139" s="281" t="str">
        <f t="shared" si="16"/>
        <v>Кромка в колір</v>
      </c>
      <c r="AT139" s="281">
        <f t="shared" si="17"/>
        <v>0</v>
      </c>
      <c r="AU139" s="281">
        <f t="shared" si="18"/>
        <v>0</v>
      </c>
      <c r="AV139" s="281">
        <f t="shared" si="19"/>
        <v>0</v>
      </c>
      <c r="AW139" s="582" t="s">
        <v>212</v>
      </c>
      <c r="AX139" s="281" t="str">
        <f t="shared" si="20"/>
        <v>Кромка Нестандарт</v>
      </c>
      <c r="AY139" s="281">
        <f t="shared" si="21"/>
        <v>0</v>
      </c>
      <c r="AZ139" s="281">
        <f t="shared" si="22"/>
        <v>0</v>
      </c>
      <c r="BA139" s="282">
        <f t="shared" si="23"/>
        <v>0</v>
      </c>
      <c r="BG139" s="561" t="s">
        <v>1296</v>
      </c>
    </row>
    <row r="140" spans="2:59" s="386" customFormat="1" ht="14.25" customHeight="1" x14ac:dyDescent="0.3">
      <c r="B140" s="563"/>
      <c r="C140" s="564"/>
      <c r="D140" s="565"/>
      <c r="E140" s="566" t="s">
        <v>1219</v>
      </c>
      <c r="F140" s="567"/>
      <c r="G140" s="502" t="s">
        <v>1219</v>
      </c>
      <c r="H140" s="503" t="s">
        <v>1258</v>
      </c>
      <c r="I140" s="568" t="s">
        <v>1219</v>
      </c>
      <c r="J140" s="569"/>
      <c r="K140" s="570"/>
      <c r="L140" s="554"/>
      <c r="M140" s="627">
        <v>2888</v>
      </c>
      <c r="N140" s="571" t="str">
        <f>'для впр'!E152</f>
        <v>Кромка в колір</v>
      </c>
      <c r="O140" s="572"/>
      <c r="P140" s="572"/>
      <c r="Q140" s="573"/>
      <c r="R140" s="574"/>
      <c r="S140" s="575" t="str">
        <f>'для впр'!J152</f>
        <v>Кромка Нестандарт</v>
      </c>
      <c r="T140" s="576"/>
      <c r="U140" s="577"/>
      <c r="V140" s="574"/>
      <c r="W140" s="573"/>
      <c r="X140" s="573"/>
      <c r="Y140" s="573"/>
      <c r="Z140" s="573"/>
      <c r="AA140" s="437" t="s">
        <v>1152</v>
      </c>
      <c r="AB140" s="554" t="s">
        <v>1177</v>
      </c>
      <c r="AC140" s="578" t="s">
        <v>215</v>
      </c>
      <c r="AK140" s="579" t="s">
        <v>1078</v>
      </c>
      <c r="AN140" s="580"/>
      <c r="AR140" s="581" t="s">
        <v>22</v>
      </c>
      <c r="AS140" s="281" t="str">
        <f t="shared" si="16"/>
        <v>Кромка в колір</v>
      </c>
      <c r="AT140" s="281">
        <f t="shared" si="17"/>
        <v>0</v>
      </c>
      <c r="AU140" s="281">
        <f t="shared" si="18"/>
        <v>0</v>
      </c>
      <c r="AV140" s="281">
        <f t="shared" si="19"/>
        <v>0</v>
      </c>
      <c r="AW140" s="582" t="s">
        <v>212</v>
      </c>
      <c r="AX140" s="281" t="str">
        <f t="shared" si="20"/>
        <v>Кромка Нестандарт</v>
      </c>
      <c r="AY140" s="281">
        <f t="shared" si="21"/>
        <v>0</v>
      </c>
      <c r="AZ140" s="281">
        <f t="shared" si="22"/>
        <v>0</v>
      </c>
      <c r="BA140" s="282">
        <f t="shared" si="23"/>
        <v>0</v>
      </c>
      <c r="BG140" s="561" t="s">
        <v>1297</v>
      </c>
    </row>
    <row r="141" spans="2:59" s="386" customFormat="1" ht="14.25" customHeight="1" x14ac:dyDescent="0.3">
      <c r="B141" s="563"/>
      <c r="C141" s="564"/>
      <c r="D141" s="565"/>
      <c r="E141" s="566" t="s">
        <v>1220</v>
      </c>
      <c r="F141" s="567"/>
      <c r="G141" s="502" t="s">
        <v>1220</v>
      </c>
      <c r="H141" s="503" t="s">
        <v>1259</v>
      </c>
      <c r="I141" s="568" t="s">
        <v>1220</v>
      </c>
      <c r="J141" s="569"/>
      <c r="K141" s="570"/>
      <c r="L141" s="554"/>
      <c r="M141" s="627">
        <v>2888</v>
      </c>
      <c r="N141" s="571" t="str">
        <f>'для впр'!E153</f>
        <v>Кромка в колір</v>
      </c>
      <c r="O141" s="572"/>
      <c r="P141" s="572"/>
      <c r="Q141" s="573"/>
      <c r="R141" s="574"/>
      <c r="S141" s="575" t="str">
        <f>'для впр'!J153</f>
        <v>Кромка Нестандарт</v>
      </c>
      <c r="T141" s="576"/>
      <c r="U141" s="577"/>
      <c r="V141" s="574"/>
      <c r="W141" s="573"/>
      <c r="X141" s="573"/>
      <c r="Y141" s="573"/>
      <c r="Z141" s="573"/>
      <c r="AA141" s="437" t="s">
        <v>1153</v>
      </c>
      <c r="AB141" s="554" t="s">
        <v>1178</v>
      </c>
      <c r="AC141" s="578" t="s">
        <v>215</v>
      </c>
      <c r="AK141" s="579" t="s">
        <v>1078</v>
      </c>
      <c r="AN141" s="580"/>
      <c r="AR141" s="581" t="s">
        <v>22</v>
      </c>
      <c r="AS141" s="281" t="str">
        <f t="shared" si="16"/>
        <v>Кромка в колір</v>
      </c>
      <c r="AT141" s="281">
        <f t="shared" si="17"/>
        <v>0</v>
      </c>
      <c r="AU141" s="281">
        <f t="shared" si="18"/>
        <v>0</v>
      </c>
      <c r="AV141" s="281">
        <f t="shared" si="19"/>
        <v>0</v>
      </c>
      <c r="AW141" s="582" t="s">
        <v>212</v>
      </c>
      <c r="AX141" s="281" t="str">
        <f t="shared" si="20"/>
        <v>Кромка Нестандарт</v>
      </c>
      <c r="AY141" s="281">
        <f t="shared" si="21"/>
        <v>0</v>
      </c>
      <c r="AZ141" s="281">
        <f t="shared" si="22"/>
        <v>0</v>
      </c>
      <c r="BA141" s="282">
        <f t="shared" si="23"/>
        <v>0</v>
      </c>
      <c r="BG141" s="561" t="s">
        <v>1298</v>
      </c>
    </row>
    <row r="142" spans="2:59" s="386" customFormat="1" ht="14.25" customHeight="1" x14ac:dyDescent="0.3">
      <c r="B142" s="563"/>
      <c r="C142" s="564"/>
      <c r="D142" s="565"/>
      <c r="E142" s="566" t="s">
        <v>1221</v>
      </c>
      <c r="F142" s="567"/>
      <c r="G142" s="502" t="s">
        <v>1221</v>
      </c>
      <c r="H142" s="503" t="s">
        <v>1260</v>
      </c>
      <c r="I142" s="568" t="s">
        <v>1221</v>
      </c>
      <c r="J142" s="569"/>
      <c r="K142" s="570"/>
      <c r="L142" s="554"/>
      <c r="M142" s="627">
        <v>2888</v>
      </c>
      <c r="N142" s="571" t="str">
        <f>'для впр'!E154</f>
        <v>Кромка в колір</v>
      </c>
      <c r="O142" s="572"/>
      <c r="P142" s="572"/>
      <c r="Q142" s="573"/>
      <c r="R142" s="574"/>
      <c r="S142" s="575" t="str">
        <f>'для впр'!J154</f>
        <v>Кромка Нестандарт</v>
      </c>
      <c r="T142" s="576"/>
      <c r="U142" s="577"/>
      <c r="V142" s="574"/>
      <c r="W142" s="573"/>
      <c r="X142" s="573"/>
      <c r="Y142" s="573"/>
      <c r="Z142" s="573"/>
      <c r="AA142" s="437" t="s">
        <v>1154</v>
      </c>
      <c r="AB142" s="554" t="s">
        <v>1179</v>
      </c>
      <c r="AC142" s="578" t="s">
        <v>215</v>
      </c>
      <c r="AK142" s="579" t="s">
        <v>1078</v>
      </c>
      <c r="AN142" s="580"/>
      <c r="AR142" s="581" t="s">
        <v>22</v>
      </c>
      <c r="AS142" s="281" t="str">
        <f t="shared" si="16"/>
        <v>Кромка в колір</v>
      </c>
      <c r="AT142" s="281">
        <f t="shared" si="17"/>
        <v>0</v>
      </c>
      <c r="AU142" s="281">
        <f t="shared" si="18"/>
        <v>0</v>
      </c>
      <c r="AV142" s="281">
        <f t="shared" si="19"/>
        <v>0</v>
      </c>
      <c r="AW142" s="582" t="s">
        <v>212</v>
      </c>
      <c r="AX142" s="281" t="str">
        <f t="shared" si="20"/>
        <v>Кромка Нестандарт</v>
      </c>
      <c r="AY142" s="281">
        <f t="shared" si="21"/>
        <v>0</v>
      </c>
      <c r="AZ142" s="281">
        <f t="shared" si="22"/>
        <v>0</v>
      </c>
      <c r="BA142" s="282">
        <f t="shared" si="23"/>
        <v>0</v>
      </c>
      <c r="BG142" s="561" t="s">
        <v>1299</v>
      </c>
    </row>
    <row r="143" spans="2:59" s="386" customFormat="1" ht="14.25" customHeight="1" x14ac:dyDescent="0.3">
      <c r="B143" s="563"/>
      <c r="C143" s="564"/>
      <c r="D143" s="565"/>
      <c r="E143" s="566" t="s">
        <v>1222</v>
      </c>
      <c r="F143" s="567"/>
      <c r="G143" s="647" t="s">
        <v>1222</v>
      </c>
      <c r="H143" s="503" t="s">
        <v>1261</v>
      </c>
      <c r="I143" s="568" t="s">
        <v>1222</v>
      </c>
      <c r="J143" s="569"/>
      <c r="K143" s="570"/>
      <c r="L143" s="554"/>
      <c r="M143" s="627">
        <v>2888</v>
      </c>
      <c r="N143" s="571" t="str">
        <f>'для впр'!E155</f>
        <v>Кромка в колір</v>
      </c>
      <c r="O143" s="572"/>
      <c r="P143" s="572"/>
      <c r="Q143" s="573"/>
      <c r="R143" s="574"/>
      <c r="S143" s="575" t="str">
        <f>'для впр'!J155</f>
        <v>Кромка Нестандарт</v>
      </c>
      <c r="T143" s="576"/>
      <c r="U143" s="577"/>
      <c r="V143" s="574"/>
      <c r="W143" s="573"/>
      <c r="X143" s="573"/>
      <c r="Y143" s="573"/>
      <c r="Z143" s="573"/>
      <c r="AA143" s="437" t="s">
        <v>1155</v>
      </c>
      <c r="AB143" s="554" t="s">
        <v>1180</v>
      </c>
      <c r="AC143" s="578" t="s">
        <v>215</v>
      </c>
      <c r="AK143" s="579" t="s">
        <v>1078</v>
      </c>
      <c r="AN143" s="580"/>
      <c r="AR143" s="581" t="s">
        <v>22</v>
      </c>
      <c r="AS143" s="281" t="str">
        <f t="shared" si="16"/>
        <v>Кромка в колір</v>
      </c>
      <c r="AT143" s="281">
        <f t="shared" si="17"/>
        <v>0</v>
      </c>
      <c r="AU143" s="281">
        <f t="shared" si="18"/>
        <v>0</v>
      </c>
      <c r="AV143" s="281">
        <f t="shared" si="19"/>
        <v>0</v>
      </c>
      <c r="AW143" s="582" t="s">
        <v>212</v>
      </c>
      <c r="AX143" s="281" t="str">
        <f t="shared" si="20"/>
        <v>Кромка Нестандарт</v>
      </c>
      <c r="AY143" s="281">
        <f t="shared" si="21"/>
        <v>0</v>
      </c>
      <c r="AZ143" s="281">
        <f t="shared" si="22"/>
        <v>0</v>
      </c>
      <c r="BA143" s="282">
        <f t="shared" si="23"/>
        <v>0</v>
      </c>
      <c r="BG143" s="561" t="s">
        <v>1300</v>
      </c>
    </row>
    <row r="144" spans="2:59" s="386" customFormat="1" ht="14.25" customHeight="1" x14ac:dyDescent="0.3">
      <c r="B144" s="563"/>
      <c r="C144" s="564"/>
      <c r="D144" s="565"/>
      <c r="E144" s="566" t="s">
        <v>1223</v>
      </c>
      <c r="F144" s="567"/>
      <c r="G144" s="647" t="s">
        <v>1223</v>
      </c>
      <c r="H144" s="503" t="s">
        <v>1262</v>
      </c>
      <c r="I144" s="568" t="s">
        <v>1223</v>
      </c>
      <c r="J144" s="569"/>
      <c r="K144" s="570"/>
      <c r="L144" s="554"/>
      <c r="M144" s="627">
        <v>2888</v>
      </c>
      <c r="N144" s="571" t="str">
        <f>'для впр'!E156</f>
        <v>Кромка в колір</v>
      </c>
      <c r="O144" s="572"/>
      <c r="P144" s="572"/>
      <c r="Q144" s="573"/>
      <c r="R144" s="574"/>
      <c r="S144" s="575" t="str">
        <f>'для впр'!J156</f>
        <v>Кромка Нестандарт</v>
      </c>
      <c r="T144" s="576"/>
      <c r="U144" s="577"/>
      <c r="V144" s="574"/>
      <c r="W144" s="573"/>
      <c r="X144" s="573"/>
      <c r="Y144" s="573"/>
      <c r="Z144" s="573"/>
      <c r="AA144" s="437" t="s">
        <v>1156</v>
      </c>
      <c r="AB144" s="554" t="s">
        <v>1181</v>
      </c>
      <c r="AC144" s="578" t="s">
        <v>215</v>
      </c>
      <c r="AK144" s="579" t="s">
        <v>1078</v>
      </c>
      <c r="AN144" s="580"/>
      <c r="AR144" s="581" t="s">
        <v>22</v>
      </c>
      <c r="AS144" s="281" t="str">
        <f t="shared" si="16"/>
        <v>Кромка в колір</v>
      </c>
      <c r="AT144" s="281">
        <f t="shared" si="17"/>
        <v>0</v>
      </c>
      <c r="AU144" s="281">
        <f t="shared" si="18"/>
        <v>0</v>
      </c>
      <c r="AV144" s="281">
        <f t="shared" si="19"/>
        <v>0</v>
      </c>
      <c r="AW144" s="582" t="s">
        <v>212</v>
      </c>
      <c r="AX144" s="281" t="str">
        <f t="shared" si="20"/>
        <v>Кромка Нестандарт</v>
      </c>
      <c r="AY144" s="281">
        <f t="shared" si="21"/>
        <v>0</v>
      </c>
      <c r="AZ144" s="281">
        <f t="shared" si="22"/>
        <v>0</v>
      </c>
      <c r="BA144" s="282">
        <f t="shared" si="23"/>
        <v>0</v>
      </c>
      <c r="BG144" s="561" t="s">
        <v>1301</v>
      </c>
    </row>
    <row r="145" spans="2:64" s="386" customFormat="1" ht="14.25" customHeight="1" x14ac:dyDescent="0.3">
      <c r="B145" s="563"/>
      <c r="C145" s="564"/>
      <c r="D145" s="565"/>
      <c r="E145" s="649" t="s">
        <v>1411</v>
      </c>
      <c r="F145" s="650"/>
      <c r="G145" s="648" t="s">
        <v>1411</v>
      </c>
      <c r="H145" s="643" t="s">
        <v>1440</v>
      </c>
      <c r="I145" s="645" t="s">
        <v>1411</v>
      </c>
      <c r="J145" s="569"/>
      <c r="K145" s="570"/>
      <c r="L145" s="554"/>
      <c r="M145" s="627">
        <v>3518</v>
      </c>
      <c r="N145" s="571" t="str">
        <f>'для впр'!E157</f>
        <v>Кромка в колір</v>
      </c>
      <c r="O145" s="572"/>
      <c r="P145" s="572"/>
      <c r="Q145" s="573"/>
      <c r="R145" s="574"/>
      <c r="S145" s="575" t="str">
        <f>'для впр'!J157</f>
        <v>Кромка Нестандарт</v>
      </c>
      <c r="T145" s="576"/>
      <c r="U145" s="577"/>
      <c r="V145" s="574"/>
      <c r="W145" s="573"/>
      <c r="X145" s="573"/>
      <c r="Y145" s="573"/>
      <c r="Z145" s="573"/>
      <c r="AA145" s="655" t="s">
        <v>1424</v>
      </c>
      <c r="AB145" s="636" t="s">
        <v>1438</v>
      </c>
      <c r="AC145" s="652" t="s">
        <v>1439</v>
      </c>
      <c r="AK145" s="579" t="s">
        <v>1078</v>
      </c>
      <c r="AN145" s="580"/>
      <c r="AR145" s="581" t="s">
        <v>22</v>
      </c>
      <c r="AS145" s="281" t="str">
        <f>N145</f>
        <v>Кромка в колір</v>
      </c>
      <c r="AT145" s="281">
        <f t="shared" si="17"/>
        <v>0</v>
      </c>
      <c r="AU145" s="281">
        <f t="shared" si="18"/>
        <v>0</v>
      </c>
      <c r="AV145" s="281">
        <f t="shared" si="19"/>
        <v>0</v>
      </c>
      <c r="AW145" s="582" t="s">
        <v>212</v>
      </c>
      <c r="AX145" s="281" t="str">
        <f t="shared" si="20"/>
        <v>Кромка Нестандарт</v>
      </c>
      <c r="AY145" s="281">
        <f t="shared" si="21"/>
        <v>0</v>
      </c>
      <c r="AZ145" s="281">
        <f t="shared" si="22"/>
        <v>0</v>
      </c>
      <c r="BA145" s="282">
        <f t="shared" si="23"/>
        <v>0</v>
      </c>
      <c r="BG145" s="640" t="s">
        <v>1409</v>
      </c>
      <c r="BH145" s="567"/>
    </row>
    <row r="146" spans="2:64" s="386" customFormat="1" ht="14.25" customHeight="1" x14ac:dyDescent="0.3">
      <c r="B146" s="563"/>
      <c r="C146" s="564"/>
      <c r="D146" s="565"/>
      <c r="E146" s="649" t="s">
        <v>1414</v>
      </c>
      <c r="F146" s="650"/>
      <c r="G146" s="648" t="s">
        <v>1414</v>
      </c>
      <c r="H146" s="643" t="s">
        <v>1441</v>
      </c>
      <c r="I146" s="645" t="s">
        <v>1414</v>
      </c>
      <c r="J146" s="569"/>
      <c r="K146" s="570"/>
      <c r="L146" s="554"/>
      <c r="M146" s="627">
        <v>3518</v>
      </c>
      <c r="N146" s="632" t="str">
        <f>'для впр'!E158</f>
        <v>Кромка в колір</v>
      </c>
      <c r="O146" s="572"/>
      <c r="P146" s="572"/>
      <c r="Q146" s="573"/>
      <c r="R146" s="574"/>
      <c r="S146" s="575" t="str">
        <f>'для впр'!J158</f>
        <v>Кромка Нестандарт</v>
      </c>
      <c r="T146" s="576"/>
      <c r="U146" s="577"/>
      <c r="V146" s="574"/>
      <c r="W146" s="573"/>
      <c r="X146" s="573"/>
      <c r="Y146" s="573"/>
      <c r="Z146" s="573"/>
      <c r="AA146" s="656" t="s">
        <v>1425</v>
      </c>
      <c r="AB146" s="636" t="s">
        <v>1437</v>
      </c>
      <c r="AC146" s="652" t="s">
        <v>1439</v>
      </c>
      <c r="AK146" s="579" t="s">
        <v>1078</v>
      </c>
      <c r="AN146" s="580"/>
      <c r="AR146" s="581" t="s">
        <v>22</v>
      </c>
      <c r="AS146" s="281" t="str">
        <f t="shared" ref="AS146:AS149" si="25">N146</f>
        <v>Кромка в колір</v>
      </c>
      <c r="AT146" s="281">
        <f>O146</f>
        <v>0</v>
      </c>
      <c r="AU146" s="281">
        <f t="shared" si="18"/>
        <v>0</v>
      </c>
      <c r="AV146" s="281">
        <f t="shared" si="19"/>
        <v>0</v>
      </c>
      <c r="AW146" s="582" t="s">
        <v>212</v>
      </c>
      <c r="AX146" s="281" t="str">
        <f t="shared" si="20"/>
        <v>Кромка Нестандарт</v>
      </c>
      <c r="AY146" s="281">
        <f t="shared" si="21"/>
        <v>0</v>
      </c>
      <c r="AZ146" s="281">
        <f t="shared" si="22"/>
        <v>0</v>
      </c>
      <c r="BA146" s="282">
        <f t="shared" si="23"/>
        <v>0</v>
      </c>
      <c r="BG146" s="640" t="s">
        <v>1412</v>
      </c>
      <c r="BH146" s="567"/>
    </row>
    <row r="147" spans="2:64" s="386" customFormat="1" ht="14.25" customHeight="1" x14ac:dyDescent="0.3">
      <c r="B147" s="563"/>
      <c r="C147" s="564"/>
      <c r="D147" s="565"/>
      <c r="E147" s="649" t="s">
        <v>1417</v>
      </c>
      <c r="F147" s="650"/>
      <c r="G147" s="648" t="s">
        <v>1417</v>
      </c>
      <c r="H147" s="643" t="s">
        <v>1442</v>
      </c>
      <c r="I147" s="645" t="s">
        <v>1417</v>
      </c>
      <c r="J147" s="569"/>
      <c r="K147" s="570"/>
      <c r="L147" s="554"/>
      <c r="M147" s="627">
        <v>3518</v>
      </c>
      <c r="N147" s="632" t="str">
        <f>'для впр'!E159</f>
        <v>Кромка в колір</v>
      </c>
      <c r="O147" s="572"/>
      <c r="P147" s="572"/>
      <c r="Q147" s="573"/>
      <c r="R147" s="574"/>
      <c r="S147" s="575" t="str">
        <f>'для впр'!J159</f>
        <v>Кромка Нестандарт</v>
      </c>
      <c r="T147" s="576"/>
      <c r="U147" s="577"/>
      <c r="V147" s="574"/>
      <c r="W147" s="573"/>
      <c r="X147" s="573"/>
      <c r="Y147" s="573"/>
      <c r="Z147" s="573"/>
      <c r="AA147" s="656" t="s">
        <v>1426</v>
      </c>
      <c r="AB147" s="636" t="s">
        <v>1434</v>
      </c>
      <c r="AC147" s="652" t="s">
        <v>1439</v>
      </c>
      <c r="AK147" s="579" t="s">
        <v>1078</v>
      </c>
      <c r="AN147" s="580"/>
      <c r="AR147" s="581" t="s">
        <v>22</v>
      </c>
      <c r="AS147" s="281" t="str">
        <f t="shared" si="25"/>
        <v>Кромка в колір</v>
      </c>
      <c r="AT147" s="281">
        <f t="shared" si="17"/>
        <v>0</v>
      </c>
      <c r="AU147" s="281">
        <f t="shared" si="18"/>
        <v>0</v>
      </c>
      <c r="AV147" s="281">
        <f t="shared" si="19"/>
        <v>0</v>
      </c>
      <c r="AW147" s="582" t="s">
        <v>212</v>
      </c>
      <c r="AX147" s="281" t="str">
        <f t="shared" si="20"/>
        <v>Кромка Нестандарт</v>
      </c>
      <c r="AY147" s="281">
        <f t="shared" si="21"/>
        <v>0</v>
      </c>
      <c r="AZ147" s="281">
        <f t="shared" si="22"/>
        <v>0</v>
      </c>
      <c r="BA147" s="282">
        <f t="shared" si="23"/>
        <v>0</v>
      </c>
      <c r="BG147" s="640" t="s">
        <v>1415</v>
      </c>
      <c r="BH147" s="567"/>
    </row>
    <row r="148" spans="2:64" s="386" customFormat="1" ht="14.25" customHeight="1" x14ac:dyDescent="0.3">
      <c r="B148" s="563"/>
      <c r="C148" s="564"/>
      <c r="D148" s="565"/>
      <c r="E148" s="649" t="s">
        <v>1420</v>
      </c>
      <c r="F148" s="650"/>
      <c r="G148" s="648" t="s">
        <v>1420</v>
      </c>
      <c r="H148" s="643" t="s">
        <v>1443</v>
      </c>
      <c r="I148" s="645" t="s">
        <v>1420</v>
      </c>
      <c r="J148" s="569"/>
      <c r="K148" s="570"/>
      <c r="L148" s="554"/>
      <c r="M148" s="627">
        <v>3518</v>
      </c>
      <c r="N148" s="632" t="str">
        <f>'для впр'!E161</f>
        <v>Кромка в колір</v>
      </c>
      <c r="O148" s="572"/>
      <c r="P148" s="572"/>
      <c r="Q148" s="573"/>
      <c r="R148" s="574"/>
      <c r="S148" s="575" t="str">
        <f>'для впр'!J161</f>
        <v>Кромка Нестандарт</v>
      </c>
      <c r="T148" s="576"/>
      <c r="U148" s="577"/>
      <c r="V148" s="574"/>
      <c r="W148" s="573"/>
      <c r="X148" s="573"/>
      <c r="Y148" s="573"/>
      <c r="Z148" s="573"/>
      <c r="AA148" s="656" t="s">
        <v>1427</v>
      </c>
      <c r="AB148" s="636" t="s">
        <v>1435</v>
      </c>
      <c r="AC148" s="652" t="s">
        <v>1439</v>
      </c>
      <c r="AK148" s="579" t="s">
        <v>1078</v>
      </c>
      <c r="AN148" s="580"/>
      <c r="AR148" s="581" t="s">
        <v>22</v>
      </c>
      <c r="AS148" s="281" t="str">
        <f t="shared" si="25"/>
        <v>Кромка в колір</v>
      </c>
      <c r="AT148" s="281">
        <f t="shared" si="17"/>
        <v>0</v>
      </c>
      <c r="AU148" s="281">
        <f t="shared" si="18"/>
        <v>0</v>
      </c>
      <c r="AV148" s="281">
        <f t="shared" si="19"/>
        <v>0</v>
      </c>
      <c r="AW148" s="582" t="s">
        <v>212</v>
      </c>
      <c r="AX148" s="281" t="str">
        <f t="shared" si="20"/>
        <v>Кромка Нестандарт</v>
      </c>
      <c r="AY148" s="281">
        <f t="shared" si="21"/>
        <v>0</v>
      </c>
      <c r="AZ148" s="281">
        <f t="shared" si="22"/>
        <v>0</v>
      </c>
      <c r="BA148" s="282">
        <f t="shared" si="23"/>
        <v>0</v>
      </c>
      <c r="BG148" s="640" t="s">
        <v>1418</v>
      </c>
      <c r="BH148" s="567"/>
    </row>
    <row r="149" spans="2:64" s="386" customFormat="1" ht="14.25" customHeight="1" x14ac:dyDescent="0.3">
      <c r="B149" s="563"/>
      <c r="C149" s="564"/>
      <c r="D149" s="565"/>
      <c r="E149" s="649" t="s">
        <v>1423</v>
      </c>
      <c r="F149" s="650"/>
      <c r="G149" s="648" t="s">
        <v>1423</v>
      </c>
      <c r="H149" s="643" t="s">
        <v>1444</v>
      </c>
      <c r="I149" s="645" t="s">
        <v>1423</v>
      </c>
      <c r="J149" s="569"/>
      <c r="K149" s="570"/>
      <c r="L149" s="554"/>
      <c r="M149" s="627">
        <v>3518</v>
      </c>
      <c r="N149" s="632" t="str">
        <f>'для впр'!E162</f>
        <v>Кромка в колір</v>
      </c>
      <c r="O149" s="572"/>
      <c r="P149" s="572"/>
      <c r="Q149" s="573"/>
      <c r="R149" s="574"/>
      <c r="S149" s="575" t="str">
        <f>'для впр'!J162</f>
        <v>Кромка Нестандарт</v>
      </c>
      <c r="T149" s="576"/>
      <c r="U149" s="577"/>
      <c r="V149" s="574"/>
      <c r="W149" s="573"/>
      <c r="X149" s="573"/>
      <c r="Y149" s="573"/>
      <c r="Z149" s="573"/>
      <c r="AA149" s="657" t="s">
        <v>1428</v>
      </c>
      <c r="AB149" s="636" t="s">
        <v>1436</v>
      </c>
      <c r="AC149" s="652" t="s">
        <v>1439</v>
      </c>
      <c r="AK149" s="579" t="s">
        <v>1078</v>
      </c>
      <c r="AN149" s="580"/>
      <c r="AR149" s="581" t="s">
        <v>22</v>
      </c>
      <c r="AS149" s="281" t="str">
        <f t="shared" si="25"/>
        <v>Кромка в колір</v>
      </c>
      <c r="AT149" s="281">
        <f t="shared" si="17"/>
        <v>0</v>
      </c>
      <c r="AU149" s="281">
        <f t="shared" si="18"/>
        <v>0</v>
      </c>
      <c r="AV149" s="281">
        <f t="shared" si="19"/>
        <v>0</v>
      </c>
      <c r="AW149" s="582" t="s">
        <v>212</v>
      </c>
      <c r="AX149" s="281" t="str">
        <f t="shared" si="20"/>
        <v>Кромка Нестандарт</v>
      </c>
      <c r="AY149" s="281">
        <f t="shared" si="21"/>
        <v>0</v>
      </c>
      <c r="AZ149" s="281">
        <f t="shared" si="22"/>
        <v>0</v>
      </c>
      <c r="BA149" s="282">
        <f t="shared" si="23"/>
        <v>0</v>
      </c>
      <c r="BG149" s="640" t="s">
        <v>1421</v>
      </c>
      <c r="BH149" s="567"/>
    </row>
    <row r="150" spans="2:64" s="613" customFormat="1" ht="15.75" customHeight="1" x14ac:dyDescent="0.3">
      <c r="B150" s="691"/>
      <c r="C150" s="692"/>
      <c r="D150" s="693"/>
      <c r="E150" s="694" t="s">
        <v>616</v>
      </c>
      <c r="F150" s="687" t="s">
        <v>753</v>
      </c>
      <c r="G150" s="667" t="s">
        <v>990</v>
      </c>
      <c r="H150" s="667" t="s">
        <v>991</v>
      </c>
      <c r="I150" s="625" t="s">
        <v>616</v>
      </c>
      <c r="J150" s="676"/>
      <c r="K150" s="677"/>
      <c r="L150" s="678"/>
      <c r="M150" s="695">
        <v>4404</v>
      </c>
      <c r="N150" s="616" t="str">
        <f>'для впр'!E118</f>
        <v>Кромка в колір</v>
      </c>
      <c r="O150" s="617" t="str">
        <f>'для впр'!F118</f>
        <v>MT-AF-803</v>
      </c>
      <c r="P150" s="617">
        <f>'для впр'!G118</f>
        <v>0</v>
      </c>
      <c r="Q150" s="620" t="str">
        <f>'для впр'!H118</f>
        <v>MT-AF-803</v>
      </c>
      <c r="R150" s="619"/>
      <c r="S150" s="683" t="str">
        <f>'для впр'!J118</f>
        <v>Кромка Нестандарт</v>
      </c>
      <c r="T150" s="684"/>
      <c r="U150" s="618">
        <f>'для впр'!L118</f>
        <v>0</v>
      </c>
      <c r="V150" s="619">
        <f>'для впр'!M118</f>
        <v>0</v>
      </c>
      <c r="W150" s="620">
        <f>'для впр'!N118</f>
        <v>0</v>
      </c>
      <c r="X150" s="620">
        <f>'для впр'!O118</f>
        <v>0</v>
      </c>
      <c r="Y150" s="620">
        <f>'для впр'!P118</f>
        <v>0</v>
      </c>
      <c r="Z150" s="620">
        <f>'для впр'!Q118</f>
        <v>0</v>
      </c>
      <c r="AA150" s="681" t="s">
        <v>617</v>
      </c>
      <c r="AB150" s="696" t="s">
        <v>273</v>
      </c>
      <c r="AC150" s="697" t="s">
        <v>219</v>
      </c>
      <c r="AK150" s="621" t="s">
        <v>13</v>
      </c>
      <c r="AN150" s="687"/>
      <c r="AR150" s="622" t="s">
        <v>22</v>
      </c>
      <c r="AS150" s="622" t="str">
        <f t="shared" si="16"/>
        <v>Кромка в колір</v>
      </c>
      <c r="AT150" s="622" t="str">
        <f t="shared" si="17"/>
        <v>MT-AF-803</v>
      </c>
      <c r="AU150" s="622">
        <f t="shared" si="18"/>
        <v>0</v>
      </c>
      <c r="AV150" s="622" t="str">
        <f t="shared" si="19"/>
        <v>MT-AF-803</v>
      </c>
      <c r="AW150" s="623" t="s">
        <v>212</v>
      </c>
      <c r="AX150" s="622" t="str">
        <f t="shared" si="20"/>
        <v>Кромка Нестандарт</v>
      </c>
      <c r="AY150" s="622">
        <f t="shared" si="21"/>
        <v>0</v>
      </c>
      <c r="AZ150" s="622">
        <f t="shared" si="22"/>
        <v>0</v>
      </c>
      <c r="BA150" s="689">
        <f t="shared" si="23"/>
        <v>0</v>
      </c>
      <c r="BG150" s="610" t="str">
        <f>VLOOKUP(G150,код!A:G,2,FALSE())</f>
        <v xml:space="preserve">РО174132   </v>
      </c>
    </row>
    <row r="151" spans="2:64" ht="15.6" x14ac:dyDescent="0.3">
      <c r="B151" s="312"/>
      <c r="C151" s="313"/>
      <c r="D151" s="314"/>
      <c r="E151" s="255"/>
      <c r="F151" s="283"/>
      <c r="G151" s="333"/>
      <c r="H151" s="333"/>
      <c r="I151" s="255"/>
      <c r="J151" s="334"/>
      <c r="K151" s="335"/>
      <c r="L151" s="283"/>
      <c r="M151" s="292"/>
      <c r="N151" s="309"/>
      <c r="O151" s="310"/>
      <c r="P151" s="311"/>
      <c r="Q151" s="120"/>
      <c r="R151" s="120"/>
      <c r="S151" s="336"/>
      <c r="T151" s="258"/>
      <c r="U151" s="311"/>
      <c r="V151" s="120"/>
      <c r="W151" s="120"/>
      <c r="X151" s="120"/>
      <c r="Y151" s="120"/>
      <c r="Z151" s="120"/>
      <c r="AA151" s="312"/>
      <c r="AB151" s="337"/>
      <c r="AC151" s="315"/>
      <c r="AK151" s="120"/>
      <c r="AN151" s="283"/>
    </row>
    <row r="152" spans="2:64" ht="15.6" x14ac:dyDescent="0.3">
      <c r="B152" s="312"/>
      <c r="C152" s="313"/>
      <c r="D152" s="314"/>
      <c r="E152" s="255"/>
      <c r="F152" s="283"/>
      <c r="G152" s="333"/>
      <c r="H152" s="333"/>
      <c r="I152" s="255"/>
      <c r="J152" s="334"/>
      <c r="K152" s="335"/>
      <c r="L152" s="283"/>
      <c r="M152" s="292"/>
      <c r="N152" s="309"/>
      <c r="O152" s="310"/>
      <c r="P152" s="311"/>
      <c r="Q152" s="120"/>
      <c r="R152" s="120"/>
      <c r="S152" s="336"/>
      <c r="T152" s="258"/>
      <c r="U152" s="311"/>
      <c r="V152" s="120"/>
      <c r="W152" s="120"/>
      <c r="X152" s="120"/>
      <c r="Y152" s="120"/>
      <c r="Z152" s="120"/>
      <c r="AA152" s="312"/>
      <c r="AB152" s="337"/>
      <c r="AC152" s="315"/>
      <c r="AK152" s="120"/>
      <c r="AN152" s="283"/>
    </row>
    <row r="153" spans="2:64" x14ac:dyDescent="0.25">
      <c r="B153" t="s">
        <v>619</v>
      </c>
      <c r="C153" t="s">
        <v>619</v>
      </c>
      <c r="D153" t="s">
        <v>619</v>
      </c>
      <c r="E153" t="s">
        <v>619</v>
      </c>
      <c r="F153" t="s">
        <v>619</v>
      </c>
      <c r="G153" t="s">
        <v>619</v>
      </c>
      <c r="H153" t="s">
        <v>619</v>
      </c>
      <c r="I153" t="s">
        <v>619</v>
      </c>
      <c r="J153" t="s">
        <v>619</v>
      </c>
      <c r="K153" t="s">
        <v>619</v>
      </c>
      <c r="L153" t="s">
        <v>619</v>
      </c>
      <c r="M153" s="257" t="s">
        <v>619</v>
      </c>
      <c r="N153" t="s">
        <v>619</v>
      </c>
      <c r="O153" t="s">
        <v>619</v>
      </c>
      <c r="P153" t="s">
        <v>619</v>
      </c>
      <c r="Q153" t="s">
        <v>619</v>
      </c>
      <c r="R153" t="s">
        <v>619</v>
      </c>
      <c r="S153" t="s">
        <v>619</v>
      </c>
      <c r="T153" t="s">
        <v>619</v>
      </c>
      <c r="U153" t="s">
        <v>619</v>
      </c>
      <c r="V153" t="s">
        <v>619</v>
      </c>
      <c r="AA153" t="s">
        <v>619</v>
      </c>
      <c r="AB153" t="s">
        <v>619</v>
      </c>
      <c r="AC153" t="s">
        <v>619</v>
      </c>
      <c r="AD153" t="s">
        <v>619</v>
      </c>
      <c r="AE153" t="s">
        <v>619</v>
      </c>
      <c r="AF153" t="s">
        <v>619</v>
      </c>
      <c r="AG153" t="s">
        <v>619</v>
      </c>
      <c r="AH153" t="s">
        <v>619</v>
      </c>
      <c r="AI153" t="s">
        <v>619</v>
      </c>
      <c r="AJ153" t="s">
        <v>619</v>
      </c>
      <c r="AK153" t="s">
        <v>619</v>
      </c>
      <c r="AN153" t="s">
        <v>619</v>
      </c>
    </row>
    <row r="155" spans="2:64" x14ac:dyDescent="0.25">
      <c r="E155">
        <v>1</v>
      </c>
      <c r="F155">
        <v>2</v>
      </c>
      <c r="G155">
        <v>3</v>
      </c>
      <c r="H155">
        <v>4</v>
      </c>
      <c r="I155">
        <v>5</v>
      </c>
      <c r="J155">
        <v>6</v>
      </c>
      <c r="K155">
        <v>7</v>
      </c>
      <c r="L155">
        <v>8</v>
      </c>
      <c r="M155" s="257">
        <v>9</v>
      </c>
      <c r="N155">
        <v>10</v>
      </c>
      <c r="O155">
        <v>11</v>
      </c>
      <c r="P155">
        <v>12</v>
      </c>
      <c r="Q155">
        <v>13</v>
      </c>
      <c r="R155">
        <v>14</v>
      </c>
      <c r="S155">
        <v>15</v>
      </c>
      <c r="T155">
        <v>16</v>
      </c>
      <c r="U155">
        <v>17</v>
      </c>
      <c r="V155">
        <v>18</v>
      </c>
      <c r="W155">
        <v>19</v>
      </c>
      <c r="X155">
        <v>20</v>
      </c>
      <c r="Y155">
        <v>21</v>
      </c>
      <c r="Z155">
        <v>22</v>
      </c>
      <c r="AA155">
        <v>23</v>
      </c>
      <c r="AB155">
        <v>24</v>
      </c>
      <c r="AC155">
        <v>25</v>
      </c>
      <c r="AD155">
        <v>26</v>
      </c>
      <c r="AE155">
        <v>27</v>
      </c>
      <c r="AF155">
        <v>28</v>
      </c>
      <c r="AG155">
        <v>29</v>
      </c>
      <c r="AH155">
        <v>30</v>
      </c>
      <c r="AI155">
        <v>31</v>
      </c>
      <c r="AJ155">
        <v>32</v>
      </c>
      <c r="AK155">
        <v>33</v>
      </c>
      <c r="AL155">
        <v>34</v>
      </c>
      <c r="AM155">
        <v>35</v>
      </c>
      <c r="AN155">
        <v>36</v>
      </c>
      <c r="AO155">
        <v>37</v>
      </c>
      <c r="AP155">
        <v>38</v>
      </c>
      <c r="AQ155">
        <v>39</v>
      </c>
      <c r="AR155" s="258">
        <v>40</v>
      </c>
      <c r="AS155" s="258">
        <v>41</v>
      </c>
      <c r="AT155" s="258">
        <v>42</v>
      </c>
      <c r="AU155" s="258">
        <v>43</v>
      </c>
      <c r="AV155" s="258">
        <v>44</v>
      </c>
      <c r="AW155" s="258">
        <v>45</v>
      </c>
      <c r="AX155" s="258">
        <v>46</v>
      </c>
      <c r="AY155" s="258">
        <v>47</v>
      </c>
      <c r="AZ155" s="258">
        <v>48</v>
      </c>
      <c r="BA155" s="258">
        <v>49</v>
      </c>
      <c r="BB155">
        <v>50</v>
      </c>
      <c r="BC155">
        <v>51</v>
      </c>
      <c r="BD155">
        <v>52</v>
      </c>
      <c r="BE155">
        <v>53</v>
      </c>
      <c r="BF155">
        <v>54</v>
      </c>
      <c r="BG155">
        <v>55</v>
      </c>
      <c r="BH155">
        <v>56</v>
      </c>
      <c r="BI155">
        <v>57</v>
      </c>
      <c r="BJ155">
        <v>58</v>
      </c>
      <c r="BK155">
        <v>59</v>
      </c>
      <c r="BL155">
        <v>60</v>
      </c>
    </row>
    <row r="157" spans="2:64" ht="13.8" thickBot="1" x14ac:dyDescent="0.3">
      <c r="I157" s="338" t="s">
        <v>189</v>
      </c>
      <c r="J157" s="339">
        <v>4541</v>
      </c>
    </row>
    <row r="158" spans="2:64" ht="13.8" thickBot="1" x14ac:dyDescent="0.3">
      <c r="I158" s="338" t="s">
        <v>191</v>
      </c>
      <c r="J158" s="339">
        <v>4541</v>
      </c>
    </row>
    <row r="159" spans="2:64" ht="13.8" thickBot="1" x14ac:dyDescent="0.3">
      <c r="I159" s="338" t="s">
        <v>193</v>
      </c>
      <c r="J159" s="339">
        <v>6074</v>
      </c>
    </row>
    <row r="160" spans="2:64" ht="13.8" thickBot="1" x14ac:dyDescent="0.3">
      <c r="I160" s="338" t="s">
        <v>195</v>
      </c>
      <c r="J160" s="339">
        <v>6074</v>
      </c>
    </row>
    <row r="161" spans="9:13" ht="13.8" thickBot="1" x14ac:dyDescent="0.3">
      <c r="I161" s="338" t="s">
        <v>197</v>
      </c>
      <c r="J161" s="339">
        <v>6074</v>
      </c>
    </row>
    <row r="162" spans="9:13" ht="13.8" thickBot="1" x14ac:dyDescent="0.3">
      <c r="I162" s="338" t="s">
        <v>199</v>
      </c>
      <c r="J162" s="339">
        <v>4945</v>
      </c>
    </row>
    <row r="163" spans="9:13" ht="13.8" thickBot="1" x14ac:dyDescent="0.3">
      <c r="I163" s="338" t="s">
        <v>201</v>
      </c>
      <c r="J163" s="339">
        <v>5474</v>
      </c>
    </row>
    <row r="164" spans="9:13" ht="13.8" thickBot="1" x14ac:dyDescent="0.3">
      <c r="I164" s="338" t="s">
        <v>203</v>
      </c>
      <c r="J164" s="339">
        <v>5778</v>
      </c>
      <c r="K164" s="340"/>
      <c r="L164" s="340"/>
    </row>
    <row r="165" spans="9:13" ht="13.8" thickBot="1" x14ac:dyDescent="0.3">
      <c r="I165" s="338" t="s">
        <v>205</v>
      </c>
      <c r="J165" s="339">
        <v>5778</v>
      </c>
      <c r="M165" s="340"/>
    </row>
    <row r="166" spans="9:13" ht="13.8" thickBot="1" x14ac:dyDescent="0.3">
      <c r="I166" s="338" t="s">
        <v>207</v>
      </c>
      <c r="J166" s="339">
        <v>4945</v>
      </c>
      <c r="M166" s="340"/>
    </row>
    <row r="167" spans="9:13" x14ac:dyDescent="0.25">
      <c r="M167" s="340"/>
    </row>
    <row r="168" spans="9:13" x14ac:dyDescent="0.25">
      <c r="M168" s="340"/>
    </row>
    <row r="169" spans="9:13" x14ac:dyDescent="0.25">
      <c r="M169" s="340"/>
    </row>
    <row r="170" spans="9:13" x14ac:dyDescent="0.25">
      <c r="M170" s="340"/>
    </row>
    <row r="171" spans="9:13" x14ac:dyDescent="0.25">
      <c r="M171" s="340"/>
    </row>
    <row r="172" spans="9:13" x14ac:dyDescent="0.25">
      <c r="M172" s="340"/>
    </row>
    <row r="173" spans="9:13" x14ac:dyDescent="0.25">
      <c r="M173" s="340"/>
    </row>
    <row r="174" spans="9:13" x14ac:dyDescent="0.25">
      <c r="M174" s="340"/>
    </row>
  </sheetData>
  <sheetProtection formatCells="0" formatColumns="0" formatRows="0" insertColumns="0" insertRows="0" insertHyperlinks="0" deleteColumns="0" deleteRows="0" sort="0" autoFilter="0" pivotTables="0"/>
  <autoFilter ref="B2:AV150" xr:uid="{00000000-0009-0000-0000-000005000000}"/>
  <phoneticPr fontId="7" type="noConversion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zoomScaleNormal="100" workbookViewId="0">
      <selection activeCell="H3" sqref="H3"/>
    </sheetView>
  </sheetViews>
  <sheetFormatPr defaultColWidth="8.6640625" defaultRowHeight="13.2" x14ac:dyDescent="0.25"/>
  <cols>
    <col min="1" max="1" width="3.88671875" customWidth="1"/>
    <col min="2" max="2" width="24.44140625" customWidth="1"/>
    <col min="3" max="3" width="9.6640625" customWidth="1"/>
    <col min="4" max="19" width="6" style="341" customWidth="1"/>
  </cols>
  <sheetData>
    <row r="1" spans="1:19" x14ac:dyDescent="0.25">
      <c r="B1" s="120" t="s">
        <v>754</v>
      </c>
    </row>
    <row r="2" spans="1:19" x14ac:dyDescent="0.25">
      <c r="B2" s="120"/>
    </row>
    <row r="3" spans="1:19" ht="15" x14ac:dyDescent="0.25">
      <c r="B3" s="342" t="s">
        <v>755</v>
      </c>
      <c r="D3" s="343" t="s">
        <v>1184</v>
      </c>
      <c r="E3" s="343" t="s">
        <v>13</v>
      </c>
      <c r="F3" s="343" t="s">
        <v>685</v>
      </c>
      <c r="G3" s="343" t="s">
        <v>719</v>
      </c>
      <c r="H3" s="343" t="s">
        <v>756</v>
      </c>
    </row>
    <row r="4" spans="1:19" x14ac:dyDescent="0.25">
      <c r="B4" s="120"/>
    </row>
    <row r="5" spans="1:19" x14ac:dyDescent="0.25">
      <c r="B5" s="120"/>
    </row>
    <row r="6" spans="1:19" x14ac:dyDescent="0.25">
      <c r="B6" s="745" t="s">
        <v>757</v>
      </c>
      <c r="C6" s="745"/>
    </row>
    <row r="7" spans="1:19" x14ac:dyDescent="0.25">
      <c r="B7" s="745"/>
      <c r="C7" s="745"/>
    </row>
    <row r="8" spans="1:19" x14ac:dyDescent="0.25">
      <c r="B8" s="745"/>
      <c r="C8" s="745"/>
    </row>
    <row r="9" spans="1:19" x14ac:dyDescent="0.25">
      <c r="B9" s="745"/>
      <c r="C9" s="745"/>
      <c r="D9" s="114">
        <v>1</v>
      </c>
      <c r="E9" s="114">
        <v>2</v>
      </c>
      <c r="F9" s="114">
        <v>3</v>
      </c>
      <c r="G9" s="114">
        <v>4</v>
      </c>
      <c r="H9" s="114">
        <v>5</v>
      </c>
      <c r="I9" s="114">
        <v>6</v>
      </c>
      <c r="J9" s="114">
        <v>7</v>
      </c>
      <c r="K9" s="114">
        <v>8</v>
      </c>
      <c r="L9" s="114">
        <v>9</v>
      </c>
      <c r="M9" s="114">
        <v>10</v>
      </c>
      <c r="N9" s="114">
        <v>11</v>
      </c>
      <c r="O9" s="114">
        <v>12</v>
      </c>
      <c r="P9" s="114">
        <v>13</v>
      </c>
      <c r="Q9" s="114">
        <v>14</v>
      </c>
      <c r="R9" s="114">
        <v>15</v>
      </c>
      <c r="S9" s="114">
        <v>16</v>
      </c>
    </row>
    <row r="10" spans="1:19" x14ac:dyDescent="0.25">
      <c r="B10" s="344"/>
      <c r="C10" s="344"/>
    </row>
    <row r="11" spans="1:19" x14ac:dyDescent="0.25">
      <c r="A11" s="280"/>
      <c r="B11" s="345" t="s">
        <v>758</v>
      </c>
      <c r="C11" s="345" t="s">
        <v>759</v>
      </c>
    </row>
    <row r="12" spans="1:19" x14ac:dyDescent="0.25">
      <c r="A12" s="346">
        <v>0</v>
      </c>
      <c r="B12" s="347" t="s">
        <v>46</v>
      </c>
      <c r="C12" s="346">
        <v>0</v>
      </c>
      <c r="D12" s="114">
        <v>0</v>
      </c>
    </row>
    <row r="13" spans="1:19" x14ac:dyDescent="0.25">
      <c r="A13" s="346">
        <v>1</v>
      </c>
      <c r="B13" s="348" t="s">
        <v>945</v>
      </c>
      <c r="C13" s="349">
        <v>737</v>
      </c>
      <c r="D13" s="350" t="s">
        <v>940</v>
      </c>
    </row>
    <row r="14" spans="1:19" x14ac:dyDescent="0.25">
      <c r="A14" s="346">
        <v>2</v>
      </c>
      <c r="B14" s="348" t="s">
        <v>946</v>
      </c>
      <c r="C14" s="349">
        <v>723</v>
      </c>
      <c r="D14" s="351" t="s">
        <v>941</v>
      </c>
    </row>
    <row r="15" spans="1:19" x14ac:dyDescent="0.25">
      <c r="A15" s="346">
        <v>3</v>
      </c>
      <c r="B15" s="348" t="s">
        <v>947</v>
      </c>
      <c r="C15" s="349">
        <v>814</v>
      </c>
      <c r="D15" s="351" t="s">
        <v>942</v>
      </c>
    </row>
    <row r="16" spans="1:19" x14ac:dyDescent="0.25">
      <c r="A16" s="346">
        <v>4</v>
      </c>
      <c r="B16" s="348" t="s">
        <v>57</v>
      </c>
      <c r="C16" s="349">
        <v>643</v>
      </c>
      <c r="D16" s="350" t="s">
        <v>760</v>
      </c>
    </row>
    <row r="17" spans="1:8" x14ac:dyDescent="0.25">
      <c r="A17" s="346">
        <v>5</v>
      </c>
      <c r="B17" s="348" t="s">
        <v>58</v>
      </c>
      <c r="C17" s="349">
        <v>635</v>
      </c>
      <c r="D17" s="351" t="s">
        <v>761</v>
      </c>
    </row>
    <row r="18" spans="1:8" x14ac:dyDescent="0.25">
      <c r="A18" s="346">
        <v>6</v>
      </c>
      <c r="B18" s="348" t="s">
        <v>59</v>
      </c>
      <c r="C18" s="349">
        <v>709</v>
      </c>
      <c r="D18" s="351" t="s">
        <v>762</v>
      </c>
    </row>
    <row r="19" spans="1:8" x14ac:dyDescent="0.25">
      <c r="B19" s="344"/>
      <c r="C19" s="344"/>
    </row>
    <row r="20" spans="1:8" ht="28.5" customHeight="1" x14ac:dyDescent="0.25">
      <c r="B20" s="746" t="s">
        <v>763</v>
      </c>
      <c r="C20" s="746"/>
    </row>
    <row r="21" spans="1:8" x14ac:dyDescent="0.25">
      <c r="B21" s="746"/>
      <c r="C21" s="746"/>
      <c r="D21" s="114">
        <v>0</v>
      </c>
      <c r="E21" s="114">
        <v>1</v>
      </c>
      <c r="F21" s="114">
        <v>2</v>
      </c>
      <c r="G21" s="114">
        <v>3</v>
      </c>
      <c r="H21" s="114">
        <v>4</v>
      </c>
    </row>
    <row r="22" spans="1:8" x14ac:dyDescent="0.25">
      <c r="B22" s="344"/>
      <c r="C22" s="344"/>
    </row>
    <row r="23" spans="1:8" ht="27.75" customHeight="1" x14ac:dyDescent="0.25">
      <c r="B23" s="747" t="s">
        <v>764</v>
      </c>
      <c r="C23" s="747"/>
    </row>
    <row r="24" spans="1:8" x14ac:dyDescent="0.25">
      <c r="B24" s="747"/>
      <c r="C24" s="747"/>
      <c r="D24" s="114">
        <v>0</v>
      </c>
      <c r="E24" s="114">
        <v>1</v>
      </c>
      <c r="F24" s="114">
        <v>2</v>
      </c>
      <c r="G24" s="114">
        <v>3</v>
      </c>
      <c r="H24" s="114">
        <v>4</v>
      </c>
    </row>
    <row r="28" spans="1:8" x14ac:dyDescent="0.25">
      <c r="B28" t="s">
        <v>899</v>
      </c>
    </row>
    <row r="29" spans="1:8" x14ac:dyDescent="0.25">
      <c r="B29" t="s">
        <v>900</v>
      </c>
    </row>
    <row r="30" spans="1:8" x14ac:dyDescent="0.25">
      <c r="B30" t="s">
        <v>901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6640625" defaultRowHeight="13.2" x14ac:dyDescent="0.25"/>
  <cols>
    <col min="1" max="1" width="9.109375" hidden="1" customWidth="1"/>
    <col min="2" max="2" width="38.33203125" hidden="1" customWidth="1"/>
    <col min="3" max="3" width="32" hidden="1" customWidth="1"/>
    <col min="4" max="4" width="30.88671875" hidden="1" customWidth="1"/>
    <col min="5" max="5" width="0" hidden="1" customWidth="1"/>
  </cols>
  <sheetData>
    <row r="5" spans="2:4" x14ac:dyDescent="0.25">
      <c r="B5" s="117" t="s">
        <v>765</v>
      </c>
    </row>
    <row r="6" spans="2:4" x14ac:dyDescent="0.25">
      <c r="B6" s="117" t="s">
        <v>32</v>
      </c>
      <c r="C6" s="117" t="s">
        <v>766</v>
      </c>
      <c r="D6" s="117">
        <v>0</v>
      </c>
    </row>
    <row r="7" spans="2:4" x14ac:dyDescent="0.25">
      <c r="B7" s="117" t="s">
        <v>767</v>
      </c>
      <c r="C7" s="117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7"/>
  <sheetViews>
    <sheetView zoomScaleNormal="100" workbookViewId="0">
      <selection activeCell="B7" sqref="B7"/>
    </sheetView>
  </sheetViews>
  <sheetFormatPr defaultColWidth="8.6640625" defaultRowHeight="13.2" x14ac:dyDescent="0.25"/>
  <cols>
    <col min="2" max="2" width="12.88671875" customWidth="1"/>
  </cols>
  <sheetData>
    <row r="4" spans="2:2" ht="15" x14ac:dyDescent="0.25">
      <c r="B4" s="343" t="s">
        <v>13</v>
      </c>
    </row>
    <row r="5" spans="2:2" ht="15" x14ac:dyDescent="0.25">
      <c r="B5" s="343" t="s">
        <v>685</v>
      </c>
    </row>
    <row r="6" spans="2:2" ht="15" x14ac:dyDescent="0.25">
      <c r="B6" s="343" t="s">
        <v>719</v>
      </c>
    </row>
    <row r="7" spans="2:2" ht="15" x14ac:dyDescent="0.25">
      <c r="B7" s="343" t="s">
        <v>756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Мацюк Катерина</cp:lastModifiedBy>
  <cp:revision>26</cp:revision>
  <cp:lastPrinted>2021-09-23T13:32:47Z</cp:lastPrinted>
  <dcterms:created xsi:type="dcterms:W3CDTF">1996-10-14T23:33:28Z</dcterms:created>
  <dcterms:modified xsi:type="dcterms:W3CDTF">2024-11-01T07:27:04Z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